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GPH PLC Documents\"/>
    </mc:Choice>
  </mc:AlternateContent>
  <bookViews>
    <workbookView xWindow="28680" yWindow="-120" windowWidth="29040" windowHeight="15990" activeTab="3"/>
  </bookViews>
  <sheets>
    <sheet name=" " sheetId="3" r:id="rId1"/>
    <sheet name="Disclaimer" sheetId="13" r:id="rId2"/>
    <sheet name="Notes" sheetId="11" r:id="rId3"/>
    <sheet name="Jan-22" sheetId="15" r:id="rId4"/>
    <sheet name="Dec-21" sheetId="14" r:id="rId5"/>
    <sheet name="Nov-21" sheetId="10" r:id="rId6"/>
    <sheet name="Oct-21" sheetId="9" r:id="rId7"/>
    <sheet name="Sept-21" sheetId="1" r:id="rId8"/>
  </sheets>
  <externalReferences>
    <externalReference r:id="rId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4" l="1"/>
  <c r="M27" i="14"/>
  <c r="L28" i="14"/>
  <c r="L27" i="14"/>
  <c r="T28" i="15" l="1"/>
  <c r="T27" i="15"/>
  <c r="O26" i="15"/>
  <c r="O25" i="15"/>
  <c r="O23" i="15"/>
  <c r="O22" i="15"/>
  <c r="O20" i="15"/>
  <c r="O19" i="15"/>
  <c r="O17" i="15"/>
  <c r="O16" i="15"/>
  <c r="O14" i="15"/>
  <c r="O13" i="15"/>
  <c r="O11" i="15"/>
  <c r="O10" i="15"/>
  <c r="U27" i="15"/>
  <c r="V26" i="15"/>
  <c r="V28" i="15" s="1"/>
  <c r="U26" i="15"/>
  <c r="U28" i="15" s="1"/>
  <c r="V25" i="15"/>
  <c r="V27" i="15" s="1"/>
  <c r="P26" i="14"/>
  <c r="L26" i="10"/>
  <c r="P26" i="10"/>
  <c r="L26" i="9"/>
  <c r="P26" i="9"/>
  <c r="L26" i="1"/>
  <c r="P26" i="1"/>
  <c r="M26" i="14"/>
  <c r="M26" i="10"/>
  <c r="M26" i="9"/>
  <c r="Q26" i="14"/>
  <c r="Q26" i="10"/>
  <c r="Q26" i="9"/>
  <c r="Q26" i="1"/>
  <c r="M26" i="1"/>
  <c r="H26" i="1"/>
  <c r="M25" i="10"/>
  <c r="H25" i="14" s="1"/>
  <c r="M25" i="9"/>
  <c r="M25" i="1"/>
  <c r="H26" i="10"/>
  <c r="H25" i="10"/>
  <c r="H26" i="9"/>
  <c r="H25" i="9"/>
  <c r="H25" i="1"/>
  <c r="Q25" i="1"/>
  <c r="Q25" i="9"/>
  <c r="Q25" i="10"/>
  <c r="Q25" i="14"/>
  <c r="M25" i="14"/>
  <c r="H23" i="14"/>
  <c r="H22" i="14"/>
  <c r="H20" i="14"/>
  <c r="H19" i="14"/>
  <c r="H17" i="14"/>
  <c r="H16" i="14"/>
  <c r="H14" i="14"/>
  <c r="H13" i="14"/>
  <c r="O27" i="15" l="1"/>
  <c r="O28" i="15"/>
  <c r="H27" i="15"/>
  <c r="H28" i="15"/>
  <c r="H26" i="14"/>
  <c r="G11" i="14"/>
  <c r="G10" i="14"/>
  <c r="G14" i="14"/>
  <c r="G13" i="14"/>
  <c r="G17" i="14"/>
  <c r="G16" i="14"/>
  <c r="G20" i="14"/>
  <c r="G19" i="14"/>
  <c r="G26" i="14"/>
  <c r="G25" i="14"/>
  <c r="G23" i="14"/>
  <c r="G22" i="14"/>
  <c r="Q28" i="14"/>
  <c r="P28" i="14"/>
  <c r="Q27" i="14"/>
  <c r="P27" i="14"/>
  <c r="F26" i="1"/>
  <c r="F17" i="1"/>
  <c r="G27" i="14" l="1"/>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P27" i="1" l="1"/>
  <c r="P28" i="1"/>
  <c r="O10" i="9" l="1"/>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Q3" i="14" l="1"/>
  <c r="V3" i="15"/>
  <c r="Q3" i="9"/>
  <c r="Q3" i="10"/>
  <c r="Q3" i="1"/>
  <c r="H11" i="14" l="1"/>
  <c r="H28" i="14" s="1"/>
  <c r="H10" i="14"/>
  <c r="H27" i="14" s="1"/>
  <c r="K26" i="14" l="1"/>
  <c r="J25" i="14"/>
  <c r="J26" i="14" l="1"/>
  <c r="I26" i="14"/>
  <c r="I25" i="14"/>
  <c r="K25" i="14"/>
  <c r="N25" i="14" s="1"/>
  <c r="O26" i="14"/>
  <c r="N26" i="14"/>
  <c r="O25" i="14" l="1"/>
  <c r="J14" i="14" l="1"/>
  <c r="I13" i="14"/>
  <c r="J19" i="14"/>
  <c r="I19" i="14"/>
  <c r="K19" i="14"/>
  <c r="K20" i="14"/>
  <c r="J20" i="14"/>
  <c r="I20" i="14"/>
  <c r="J22" i="14"/>
  <c r="K22" i="14"/>
  <c r="I22" i="14"/>
  <c r="K16" i="14"/>
  <c r="I16" i="14"/>
  <c r="J16" i="14"/>
  <c r="J10" i="14"/>
  <c r="K10" i="14"/>
  <c r="I10" i="14"/>
  <c r="F27" i="14"/>
  <c r="K23" i="14"/>
  <c r="J23" i="14"/>
  <c r="I23" i="14"/>
  <c r="J11" i="14"/>
  <c r="K11" i="14"/>
  <c r="I11" i="14"/>
  <c r="I17" i="14"/>
  <c r="J17" i="14"/>
  <c r="K17" i="14"/>
  <c r="F28" i="14" l="1"/>
  <c r="I28" i="14" s="1"/>
  <c r="I14" i="14"/>
  <c r="K14" i="14"/>
  <c r="O14" i="14" s="1"/>
  <c r="K13" i="14"/>
  <c r="K27" i="14" s="1"/>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K11" i="15" l="1"/>
  <c r="M11" i="15"/>
  <c r="K14" i="15"/>
  <c r="M14" i="15"/>
  <c r="M13" i="15"/>
  <c r="R13" i="15" s="1"/>
  <c r="K13" i="15"/>
  <c r="M16" i="15"/>
  <c r="R16" i="15" s="1"/>
  <c r="K16" i="15"/>
  <c r="M22" i="15"/>
  <c r="R22" i="15" s="1"/>
  <c r="K22" i="15"/>
  <c r="K10" i="15"/>
  <c r="M10" i="15"/>
  <c r="M17" i="15"/>
  <c r="R17" i="15" s="1"/>
  <c r="K17" i="15"/>
  <c r="M23" i="15"/>
  <c r="R23" i="15" s="1"/>
  <c r="K23" i="15"/>
  <c r="P20" i="15"/>
  <c r="P19" i="15"/>
  <c r="L22" i="15"/>
  <c r="P13" i="15" l="1"/>
  <c r="S13" i="15" s="1"/>
  <c r="L13" i="15"/>
  <c r="L16" i="15"/>
  <c r="P16" i="15"/>
  <c r="S16" i="15" s="1"/>
  <c r="R14" i="15"/>
  <c r="L17" i="15"/>
  <c r="P17" i="15"/>
  <c r="S17" i="15" s="1"/>
  <c r="P22" i="15"/>
  <c r="S22" i="15" s="1"/>
  <c r="R10" i="15"/>
  <c r="P23" i="15"/>
  <c r="S23" i="15" s="1"/>
  <c r="L23" i="15"/>
  <c r="R11" i="15"/>
  <c r="L11" i="15"/>
  <c r="P11" i="15"/>
  <c r="L10" i="15"/>
  <c r="P10" i="15"/>
  <c r="F27" i="15" l="1"/>
  <c r="L19" i="15"/>
  <c r="M19" i="15"/>
  <c r="K19" i="15"/>
  <c r="S10" i="15"/>
  <c r="I28" i="15"/>
  <c r="P26" i="15"/>
  <c r="S11" i="15"/>
  <c r="P14" i="15"/>
  <c r="S14" i="15" s="1"/>
  <c r="L14" i="15"/>
  <c r="M20" i="15"/>
  <c r="K20" i="15"/>
  <c r="L20" i="15"/>
  <c r="I27" i="15"/>
  <c r="P25" i="15"/>
  <c r="P27" i="15" s="1"/>
  <c r="R20" i="15" l="1"/>
  <c r="S20" i="15"/>
  <c r="K26" i="15"/>
  <c r="M26" i="15"/>
  <c r="R26" i="15" s="1"/>
  <c r="L26" i="15"/>
  <c r="K27" i="15"/>
  <c r="L27" i="15"/>
  <c r="S25" i="15"/>
  <c r="F28" i="15"/>
  <c r="P28" i="15"/>
  <c r="S19" i="15"/>
  <c r="R19" i="15"/>
  <c r="S26" i="15"/>
  <c r="M25" i="15"/>
  <c r="R25" i="15" s="1"/>
  <c r="L25" i="15"/>
  <c r="K25" i="15"/>
  <c r="M27" i="15" l="1"/>
  <c r="R27" i="15" s="1"/>
  <c r="K28" i="15"/>
  <c r="L28" i="15"/>
  <c r="M28" i="15"/>
  <c r="R28" i="15" s="1"/>
  <c r="S27" i="15" l="1"/>
  <c r="S28" i="15"/>
  <c r="N20" i="15" l="1"/>
  <c r="Q20" i="15" s="1"/>
  <c r="J20" i="15"/>
  <c r="N22" i="15"/>
  <c r="Q22" i="15" s="1"/>
  <c r="J22" i="15"/>
  <c r="N16" i="15"/>
  <c r="Q16" i="15" s="1"/>
  <c r="J16" i="15"/>
  <c r="J10" i="15"/>
  <c r="N10" i="15"/>
  <c r="N19" i="15"/>
  <c r="Q19" i="15" s="1"/>
  <c r="J19" i="15"/>
  <c r="N23" i="15"/>
  <c r="Q23" i="15" s="1"/>
  <c r="J23" i="15"/>
  <c r="J11" i="15"/>
  <c r="N11" i="15"/>
  <c r="N13" i="15"/>
  <c r="Q13" i="15" s="1"/>
  <c r="J13" i="15"/>
  <c r="N17" i="15"/>
  <c r="Q17" i="15" s="1"/>
  <c r="J17" i="15"/>
  <c r="Q10" i="15" l="1"/>
  <c r="N25" i="15"/>
  <c r="Q25" i="15" s="1"/>
  <c r="J25" i="15"/>
  <c r="N14" i="15"/>
  <c r="Q14" i="15" s="1"/>
  <c r="J14" i="15"/>
  <c r="Q11" i="15"/>
  <c r="G27" i="15"/>
  <c r="J27" i="15" s="1"/>
  <c r="N26" i="15" l="1"/>
  <c r="Q26" i="15" s="1"/>
  <c r="J26" i="15"/>
  <c r="G28" i="15"/>
  <c r="J28" i="15" s="1"/>
  <c r="N27" i="15"/>
  <c r="Q27" i="15" s="1"/>
  <c r="N28" i="15"/>
  <c r="Q28" i="15" s="1"/>
</calcChain>
</file>

<file path=xl/sharedStrings.xml><?xml version="1.0" encoding="utf-8"?>
<sst xmlns="http://schemas.openxmlformats.org/spreadsheetml/2006/main" count="167" uniqueCount="38">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</sst>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13" xfId="1" applyFont="1" applyBorder="1" applyAlignment="1" applyProtection="1">
      <alignment horizontal="center"/>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112059</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298207"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 e                                                              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44607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100" workbookViewId="0">
      <selection activeCell="I3" sqref="I3"/>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1.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44607</v>
      </c>
      <c r="W3" s="10"/>
    </row>
    <row r="4" spans="1:38" ht="15.75">
      <c r="A4" s="11"/>
      <c r="B4" s="13" t="s">
        <v>7</v>
      </c>
      <c r="C4" s="31"/>
      <c r="D4" s="29"/>
      <c r="E4" s="65" t="s">
        <v>37</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9" t="s">
        <v>33</v>
      </c>
      <c r="G6" s="79"/>
      <c r="H6" s="79"/>
      <c r="I6" s="79"/>
      <c r="J6" s="79"/>
      <c r="K6" s="79"/>
      <c r="L6" s="80"/>
      <c r="M6" s="78" t="s">
        <v>33</v>
      </c>
      <c r="N6" s="79"/>
      <c r="O6" s="79"/>
      <c r="P6" s="79"/>
      <c r="Q6" s="79"/>
      <c r="R6" s="79"/>
      <c r="S6" s="80"/>
      <c r="T6" s="78" t="s">
        <v>9</v>
      </c>
      <c r="U6" s="79"/>
      <c r="V6" s="79"/>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f>F10</f>
        <v>64</v>
      </c>
      <c r="N10" s="75">
        <f t="shared" ref="N10:N11" si="2">G10</f>
        <v>0</v>
      </c>
      <c r="O10" s="75">
        <f t="shared" ref="O10:O11" si="3">H10</f>
        <v>61</v>
      </c>
      <c r="P10" s="75">
        <f t="shared" ref="P10:P11" si="4">I10</f>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50794</v>
      </c>
      <c r="G11" s="75">
        <v>0</v>
      </c>
      <c r="H11" s="75">
        <v>108796</v>
      </c>
      <c r="I11" s="75">
        <v>156866</v>
      </c>
      <c r="J11" s="71" t="str">
        <f t="shared" si="0"/>
        <v>n/a</v>
      </c>
      <c r="K11" s="71">
        <f t="shared" ref="K11" si="5">IFERROR(F11/H11-1,"n/a")</f>
        <v>-0.53312621787565717</v>
      </c>
      <c r="L11" s="67">
        <f t="shared" si="1"/>
        <v>-0.67619496895439424</v>
      </c>
      <c r="M11" s="75">
        <f t="shared" ref="M11" si="6">F11</f>
        <v>50794</v>
      </c>
      <c r="N11" s="75">
        <f t="shared" si="2"/>
        <v>0</v>
      </c>
      <c r="O11" s="75">
        <f t="shared" si="3"/>
        <v>108796</v>
      </c>
      <c r="P11" s="75">
        <f t="shared" si="4"/>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16</v>
      </c>
      <c r="G13" s="75">
        <v>0</v>
      </c>
      <c r="H13" s="75">
        <v>19</v>
      </c>
      <c r="I13" s="75">
        <v>24</v>
      </c>
      <c r="J13" s="71" t="str">
        <f t="shared" si="0"/>
        <v>n/a</v>
      </c>
      <c r="K13" s="71">
        <f t="shared" ref="K13:K14" si="7">IFERROR(F13/H13-1,"n/a")</f>
        <v>-0.15789473684210531</v>
      </c>
      <c r="L13" s="67">
        <f t="shared" ref="L13:L14" si="8">IFERROR(F13/I13-1,"n/a")</f>
        <v>-0.33333333333333337</v>
      </c>
      <c r="M13" s="75">
        <f t="shared" ref="M13:M14" si="9">F13</f>
        <v>16</v>
      </c>
      <c r="N13" s="75">
        <f t="shared" ref="N13:N14" si="10">G13</f>
        <v>0</v>
      </c>
      <c r="O13" s="75">
        <f t="shared" ref="O13:O14" si="11">H13</f>
        <v>19</v>
      </c>
      <c r="P13" s="75">
        <f t="shared" ref="P13:P14" si="12">I13</f>
        <v>24</v>
      </c>
      <c r="Q13" s="71" t="str">
        <f t="shared" ref="Q13:Q14" si="13">IFERROR(M13/N13-1,"n/a")</f>
        <v>n/a</v>
      </c>
      <c r="R13" s="71">
        <f t="shared" ref="R13:R14" si="14">IFERROR(M13/O13-1,"n/a")</f>
        <v>-0.15789473684210531</v>
      </c>
      <c r="S13" s="67">
        <f t="shared" ref="S13:S14" si="15">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22322</v>
      </c>
      <c r="G14" s="75">
        <v>0</v>
      </c>
      <c r="H14" s="75">
        <v>70999</v>
      </c>
      <c r="I14" s="75">
        <v>74523</v>
      </c>
      <c r="J14" s="71" t="str">
        <f t="shared" si="0"/>
        <v>n/a</v>
      </c>
      <c r="K14" s="71">
        <f t="shared" si="7"/>
        <v>-0.68560120565078386</v>
      </c>
      <c r="L14" s="67">
        <f t="shared" si="8"/>
        <v>-0.70046831179635816</v>
      </c>
      <c r="M14" s="75">
        <f t="shared" si="9"/>
        <v>22322</v>
      </c>
      <c r="N14" s="75">
        <f t="shared" si="10"/>
        <v>0</v>
      </c>
      <c r="O14" s="75">
        <f t="shared" si="11"/>
        <v>70999</v>
      </c>
      <c r="P14" s="75">
        <f t="shared" si="12"/>
        <v>74523</v>
      </c>
      <c r="Q14" s="71" t="str">
        <f t="shared" si="13"/>
        <v>n/a</v>
      </c>
      <c r="R14" s="71">
        <f t="shared" si="14"/>
        <v>-0.68560120565078386</v>
      </c>
      <c r="S14" s="67">
        <f t="shared" si="15"/>
        <v>-0.70046831179635816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3</v>
      </c>
      <c r="G16" s="75">
        <v>0</v>
      </c>
      <c r="H16" s="75">
        <v>1</v>
      </c>
      <c r="I16" s="75">
        <v>0</v>
      </c>
      <c r="J16" s="71" t="str">
        <f t="shared" si="0"/>
        <v>n/a</v>
      </c>
      <c r="K16" s="71">
        <f t="shared" ref="K16:K17" si="16">IFERROR(F16/H16-1,"n/a")</f>
        <v>2</v>
      </c>
      <c r="L16" s="67" t="str">
        <f>IFERROR(F16/I16-1,"n/a")</f>
        <v>n/a</v>
      </c>
      <c r="M16" s="75">
        <f t="shared" ref="M16:M17" si="17">F16</f>
        <v>3</v>
      </c>
      <c r="N16" s="75">
        <f t="shared" ref="N16:N17" si="18">G16</f>
        <v>0</v>
      </c>
      <c r="O16" s="75">
        <f t="shared" ref="O16:O17" si="19">H16</f>
        <v>1</v>
      </c>
      <c r="P16" s="75">
        <f t="shared" ref="P16:P17" si="20">I16</f>
        <v>0</v>
      </c>
      <c r="Q16" s="71" t="str">
        <f t="shared" ref="Q16:Q17" si="21">IFERROR(M16/N16-1,"n/a")</f>
        <v>n/a</v>
      </c>
      <c r="R16" s="71">
        <f t="shared" ref="R16:R17" si="22">IFERROR(M16/O16-1,"n/a")</f>
        <v>2</v>
      </c>
      <c r="S16" s="67" t="str">
        <f t="shared" ref="S16:S17" si="23">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814</v>
      </c>
      <c r="G17" s="75">
        <v>0</v>
      </c>
      <c r="H17" s="75">
        <v>823</v>
      </c>
      <c r="I17" s="75">
        <v>0</v>
      </c>
      <c r="J17" s="71" t="str">
        <f t="shared" si="0"/>
        <v>n/a</v>
      </c>
      <c r="K17" s="71">
        <f t="shared" si="16"/>
        <v>-1.0935601458080146E-2</v>
      </c>
      <c r="L17" s="67" t="str">
        <f t="shared" ref="L17:L28" si="24">IFERROR(F17/I17-1,"n/a")</f>
        <v>n/a</v>
      </c>
      <c r="M17" s="75">
        <f t="shared" si="17"/>
        <v>814</v>
      </c>
      <c r="N17" s="75">
        <f t="shared" si="18"/>
        <v>0</v>
      </c>
      <c r="O17" s="75">
        <f t="shared" si="19"/>
        <v>823</v>
      </c>
      <c r="P17" s="75">
        <f t="shared" si="20"/>
        <v>0</v>
      </c>
      <c r="Q17" s="71" t="str">
        <f t="shared" si="21"/>
        <v>n/a</v>
      </c>
      <c r="R17" s="71">
        <f t="shared" si="22"/>
        <v>-1.0935601458080146E-2</v>
      </c>
      <c r="S17" s="67" t="str">
        <f t="shared" si="23"/>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100</v>
      </c>
      <c r="G19" s="75">
        <v>0</v>
      </c>
      <c r="H19" s="75">
        <v>126</v>
      </c>
      <c r="I19" s="75">
        <v>113</v>
      </c>
      <c r="J19" s="71" t="str">
        <f t="shared" si="0"/>
        <v>n/a</v>
      </c>
      <c r="K19" s="71">
        <f t="shared" ref="K19:K20" si="25">IFERROR(F19/H19-1,"n/a")</f>
        <v>-0.20634920634920639</v>
      </c>
      <c r="L19" s="67">
        <f t="shared" si="24"/>
        <v>-0.11504424778761058</v>
      </c>
      <c r="M19" s="75">
        <f t="shared" ref="M19:M20" si="26">F19</f>
        <v>100</v>
      </c>
      <c r="N19" s="75">
        <f t="shared" ref="N19:N20" si="27">G19</f>
        <v>0</v>
      </c>
      <c r="O19" s="75">
        <f t="shared" ref="O19:O20" si="28">H19</f>
        <v>126</v>
      </c>
      <c r="P19" s="75">
        <f t="shared" ref="P19:P20" si="29">I19</f>
        <v>113</v>
      </c>
      <c r="Q19" s="71" t="str">
        <f t="shared" ref="Q19:Q20" si="30">IFERROR(M19/N19-1,"n/a")</f>
        <v>n/a</v>
      </c>
      <c r="R19" s="71">
        <f t="shared" ref="R19:R20" si="31">IFERROR(M19/O19-1,"n/a")</f>
        <v>-0.20634920634920639</v>
      </c>
      <c r="S19" s="67">
        <f t="shared" ref="S19:S20" si="32">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144818</v>
      </c>
      <c r="G20" s="75">
        <v>0</v>
      </c>
      <c r="H20" s="75">
        <v>357284</v>
      </c>
      <c r="I20" s="75">
        <v>368396</v>
      </c>
      <c r="J20" s="71" t="str">
        <f t="shared" si="0"/>
        <v>n/a</v>
      </c>
      <c r="K20" s="71">
        <f t="shared" si="25"/>
        <v>-0.59466978650037505</v>
      </c>
      <c r="L20" s="67">
        <f t="shared" si="24"/>
        <v>-0.60689584034571498</v>
      </c>
      <c r="M20" s="75">
        <f t="shared" si="26"/>
        <v>144818</v>
      </c>
      <c r="N20" s="75">
        <f t="shared" si="27"/>
        <v>0</v>
      </c>
      <c r="O20" s="75">
        <f t="shared" si="28"/>
        <v>357284</v>
      </c>
      <c r="P20" s="75">
        <f t="shared" si="29"/>
        <v>368396</v>
      </c>
      <c r="Q20" s="71" t="str">
        <f t="shared" si="30"/>
        <v>n/a</v>
      </c>
      <c r="R20" s="71">
        <f t="shared" si="31"/>
        <v>-0.59466978650037505</v>
      </c>
      <c r="S20" s="67">
        <f t="shared" si="32"/>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v>
      </c>
      <c r="G22" s="75">
        <v>1</v>
      </c>
      <c r="H22" s="75">
        <v>5</v>
      </c>
      <c r="I22" s="75">
        <v>4</v>
      </c>
      <c r="J22" s="71">
        <f t="shared" si="0"/>
        <v>2</v>
      </c>
      <c r="K22" s="71">
        <f t="shared" ref="K22:K23" si="33">IFERROR(F22/H22-1,"n/a")</f>
        <v>-0.4</v>
      </c>
      <c r="L22" s="67">
        <f t="shared" si="24"/>
        <v>-0.25</v>
      </c>
      <c r="M22" s="75">
        <f t="shared" ref="M22:M23" si="34">F22</f>
        <v>3</v>
      </c>
      <c r="N22" s="75">
        <f t="shared" ref="N22:N23" si="35">G22</f>
        <v>1</v>
      </c>
      <c r="O22" s="75">
        <f t="shared" ref="O22:O23" si="36">H22</f>
        <v>5</v>
      </c>
      <c r="P22" s="75">
        <f t="shared" ref="P22:P23" si="37">I22</f>
        <v>4</v>
      </c>
      <c r="Q22" s="71">
        <f t="shared" ref="Q22:Q23" si="38">IFERROR(M22/N22-1,"n/a")</f>
        <v>2</v>
      </c>
      <c r="R22" s="71">
        <f t="shared" ref="R22:R23" si="39">IFERROR(M22/O22-1,"n/a")</f>
        <v>-0.4</v>
      </c>
      <c r="S22" s="67">
        <f t="shared" ref="S22:S23" si="4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1702</v>
      </c>
      <c r="G23" s="75">
        <v>644</v>
      </c>
      <c r="H23" s="75">
        <v>23141</v>
      </c>
      <c r="I23" s="75">
        <v>19715</v>
      </c>
      <c r="J23" s="71">
        <f t="shared" si="0"/>
        <v>1.6428571428571428</v>
      </c>
      <c r="K23" s="71">
        <f t="shared" si="33"/>
        <v>-0.92645088803422493</v>
      </c>
      <c r="L23" s="67">
        <f t="shared" si="24"/>
        <v>-0.9136697945726604</v>
      </c>
      <c r="M23" s="75">
        <f t="shared" si="34"/>
        <v>1702</v>
      </c>
      <c r="N23" s="75">
        <f t="shared" si="35"/>
        <v>644</v>
      </c>
      <c r="O23" s="75">
        <f t="shared" si="36"/>
        <v>23141</v>
      </c>
      <c r="P23" s="75">
        <f t="shared" si="37"/>
        <v>19715</v>
      </c>
      <c r="Q23" s="71">
        <f t="shared" si="38"/>
        <v>1.6428571428571428</v>
      </c>
      <c r="R23" s="71">
        <f t="shared" si="39"/>
        <v>-0.92645088803422493</v>
      </c>
      <c r="S23" s="67">
        <f t="shared" si="4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0</v>
      </c>
      <c r="G25" s="75">
        <v>1</v>
      </c>
      <c r="H25" s="75">
        <v>0</v>
      </c>
      <c r="I25" s="75">
        <v>1</v>
      </c>
      <c r="J25" s="71">
        <f t="shared" si="0"/>
        <v>-1</v>
      </c>
      <c r="K25" s="71" t="str">
        <f t="shared" ref="K25:K28" si="41">IFERROR(F25/H25-1,"n/a")</f>
        <v>n/a</v>
      </c>
      <c r="L25" s="67">
        <f t="shared" si="24"/>
        <v>-1</v>
      </c>
      <c r="M25" s="75">
        <f t="shared" ref="M25:M26" si="42">F25</f>
        <v>0</v>
      </c>
      <c r="N25" s="75">
        <f t="shared" ref="N25:N26" si="43">G25</f>
        <v>1</v>
      </c>
      <c r="O25" s="75">
        <f t="shared" ref="O25:O26" si="44">H25</f>
        <v>0</v>
      </c>
      <c r="P25" s="75">
        <f t="shared" ref="P25:P26" si="45">I25</f>
        <v>1</v>
      </c>
      <c r="Q25" s="71">
        <f t="shared" ref="Q25:Q28" si="46">IFERROR(M25/N25-1,"n/a")</f>
        <v>-1</v>
      </c>
      <c r="R25" s="71" t="str">
        <f t="shared" ref="R25:R28" si="47">IFERROR(M25/O25-1,"n/a")</f>
        <v>n/a</v>
      </c>
      <c r="S25" s="67">
        <f t="shared" ref="S25:S28" si="48">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0</v>
      </c>
      <c r="G26" s="75">
        <v>644</v>
      </c>
      <c r="H26" s="75">
        <v>0</v>
      </c>
      <c r="I26" s="75">
        <v>1352</v>
      </c>
      <c r="J26" s="71">
        <f t="shared" si="0"/>
        <v>-1</v>
      </c>
      <c r="K26" s="71" t="str">
        <f t="shared" si="41"/>
        <v>n/a</v>
      </c>
      <c r="L26" s="67">
        <f t="shared" si="24"/>
        <v>-1</v>
      </c>
      <c r="M26" s="75">
        <f t="shared" si="42"/>
        <v>0</v>
      </c>
      <c r="N26" s="75">
        <f t="shared" si="43"/>
        <v>644</v>
      </c>
      <c r="O26" s="75">
        <f t="shared" si="44"/>
        <v>0</v>
      </c>
      <c r="P26" s="75">
        <f t="shared" si="45"/>
        <v>1352</v>
      </c>
      <c r="Q26" s="71">
        <f t="shared" si="46"/>
        <v>-1</v>
      </c>
      <c r="R26" s="71" t="str">
        <f t="shared" si="47"/>
        <v>n/a</v>
      </c>
      <c r="S26" s="67">
        <f t="shared" si="48"/>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 si="49">F10+F13+F16+F19+F22+F25</f>
        <v>186</v>
      </c>
      <c r="G27" s="52">
        <f t="shared" ref="G27:I28" si="50">G10+G13+G16+G19+G22+G25</f>
        <v>2</v>
      </c>
      <c r="H27" s="52">
        <f t="shared" si="50"/>
        <v>212</v>
      </c>
      <c r="I27" s="52">
        <f t="shared" si="50"/>
        <v>218</v>
      </c>
      <c r="J27" s="73">
        <f t="shared" si="0"/>
        <v>92</v>
      </c>
      <c r="K27" s="73">
        <f t="shared" si="41"/>
        <v>-0.12264150943396224</v>
      </c>
      <c r="L27" s="69">
        <f t="shared" si="24"/>
        <v>-0.14678899082568808</v>
      </c>
      <c r="M27" s="52">
        <f t="shared" ref="M27:P28" si="51">M10+M13+M16+M19+M22+M25</f>
        <v>186</v>
      </c>
      <c r="N27" s="52">
        <f t="shared" si="51"/>
        <v>2</v>
      </c>
      <c r="O27" s="52">
        <f t="shared" si="51"/>
        <v>212</v>
      </c>
      <c r="P27" s="52">
        <f t="shared" si="51"/>
        <v>218</v>
      </c>
      <c r="Q27" s="73">
        <f t="shared" si="46"/>
        <v>92</v>
      </c>
      <c r="R27" s="73">
        <f t="shared" si="47"/>
        <v>-0.12264150943396224</v>
      </c>
      <c r="S27" s="69">
        <f t="shared" si="48"/>
        <v>-0.14678899082568808</v>
      </c>
      <c r="T27" s="52">
        <f t="shared" ref="T27:V28" si="52">T10+T13+T16+T19+T22+T25</f>
        <v>1059</v>
      </c>
      <c r="U27" s="52">
        <f t="shared" si="52"/>
        <v>667</v>
      </c>
      <c r="V27" s="52">
        <f t="shared" si="52"/>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ref="F28" si="53">F11+F14+F17+F20+F23+F26</f>
        <v>220450</v>
      </c>
      <c r="G28" s="53">
        <f t="shared" si="50"/>
        <v>1288</v>
      </c>
      <c r="H28" s="53">
        <f t="shared" si="50"/>
        <v>561043</v>
      </c>
      <c r="I28" s="53">
        <f t="shared" si="50"/>
        <v>620852</v>
      </c>
      <c r="J28" s="74">
        <f t="shared" si="0"/>
        <v>170.15683229813664</v>
      </c>
      <c r="K28" s="74">
        <f t="shared" si="41"/>
        <v>-0.60707111576118056</v>
      </c>
      <c r="L28" s="70">
        <f t="shared" si="24"/>
        <v>-0.64492342780566059</v>
      </c>
      <c r="M28" s="53">
        <f t="shared" si="51"/>
        <v>220450</v>
      </c>
      <c r="N28" s="53">
        <f t="shared" si="51"/>
        <v>1288</v>
      </c>
      <c r="O28" s="53">
        <f t="shared" si="51"/>
        <v>561043</v>
      </c>
      <c r="P28" s="53">
        <f t="shared" si="51"/>
        <v>620852</v>
      </c>
      <c r="Q28" s="74">
        <f t="shared" si="46"/>
        <v>170.15683229813664</v>
      </c>
      <c r="R28" s="74">
        <f t="shared" si="47"/>
        <v>-0.60707111576118056</v>
      </c>
      <c r="S28" s="70">
        <f t="shared" si="48"/>
        <v>-0.64492342780566059</v>
      </c>
      <c r="T28" s="53">
        <f t="shared" si="52"/>
        <v>1554247</v>
      </c>
      <c r="U28" s="53">
        <f t="shared" si="52"/>
        <v>1323431</v>
      </c>
      <c r="V28" s="53">
        <f t="shared" si="52"/>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M28" sqref="M28"/>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2.140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44607</v>
      </c>
      <c r="R3" s="10"/>
    </row>
    <row r="4" spans="1:33" ht="15.75">
      <c r="A4" s="11"/>
      <c r="B4" s="13" t="s">
        <v>7</v>
      </c>
      <c r="C4" s="31"/>
      <c r="D4" s="29"/>
      <c r="E4" s="65" t="s">
        <v>30</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78" t="s">
        <v>31</v>
      </c>
      <c r="G6" s="81"/>
      <c r="H6" s="81"/>
      <c r="I6" s="82"/>
      <c r="J6" s="83"/>
      <c r="K6" s="78" t="s">
        <v>32</v>
      </c>
      <c r="L6" s="81"/>
      <c r="M6" s="81"/>
      <c r="N6" s="82"/>
      <c r="O6" s="83"/>
      <c r="P6" s="79"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70</v>
      </c>
      <c r="G10" s="75">
        <f>L10-'Nov-21'!L10</f>
        <v>0</v>
      </c>
      <c r="H10" s="75">
        <f>M10-'Nov-21'!M10</f>
        <v>69</v>
      </c>
      <c r="I10" s="71" t="str">
        <f>IFERROR(F10/G10-1,"n/a")</f>
        <v>n/a</v>
      </c>
      <c r="J10" s="67">
        <f>F10/H10-1</f>
        <v>1.449275362318847E-2</v>
      </c>
      <c r="K10" s="75">
        <f>'Nov-21'!K10+'Dec-21'!F10</f>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52767</v>
      </c>
      <c r="G11" s="75">
        <f>L11-'Nov-21'!L11</f>
        <v>0</v>
      </c>
      <c r="H11" s="75">
        <f>M11-'Nov-21'!M11</f>
        <v>120203</v>
      </c>
      <c r="I11" s="71" t="str">
        <f t="shared" ref="I11:I26" si="0">IFERROR(F11/G11-1,"n/a")</f>
        <v>n/a</v>
      </c>
      <c r="J11" s="67">
        <f>F11/H11-1</f>
        <v>-0.56101761187324772</v>
      </c>
      <c r="K11" s="75">
        <f>'Nov-21'!K11+'Dec-21'!F11</f>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25</v>
      </c>
      <c r="G13" s="75">
        <f>L13-'Nov-21'!L13</f>
        <v>0</v>
      </c>
      <c r="H13" s="75">
        <f>M13-'Nov-21'!M13</f>
        <v>20</v>
      </c>
      <c r="I13" s="71" t="str">
        <f t="shared" si="0"/>
        <v>n/a</v>
      </c>
      <c r="J13" s="67">
        <f>F13/H13-1</f>
        <v>0.25</v>
      </c>
      <c r="K13" s="75">
        <f>'Nov-21'!K13+'Dec-21'!F13</f>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39214</v>
      </c>
      <c r="G14" s="75">
        <f>L14-'Nov-21'!L14</f>
        <v>0</v>
      </c>
      <c r="H14" s="75">
        <f>M14-'Nov-21'!M14</f>
        <v>58943</v>
      </c>
      <c r="I14" s="71" t="str">
        <f t="shared" si="0"/>
        <v>n/a</v>
      </c>
      <c r="J14" s="67">
        <f>F14/H14-1</f>
        <v>-0.33471319749588591</v>
      </c>
      <c r="K14" s="75">
        <f>'Nov-21'!K14+'Dec-21'!F14</f>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3</v>
      </c>
      <c r="G16" s="75">
        <f>L16-'Nov-21'!L16</f>
        <v>0</v>
      </c>
      <c r="H16" s="75">
        <f>M16-'Nov-21'!M16</f>
        <v>9</v>
      </c>
      <c r="I16" s="71" t="str">
        <f t="shared" si="0"/>
        <v>n/a</v>
      </c>
      <c r="J16" s="67">
        <f>F16/H16-1</f>
        <v>-0.66666666666666674</v>
      </c>
      <c r="K16" s="75">
        <f>'Nov-21'!K16+'Dec-21'!F16</f>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864</v>
      </c>
      <c r="G17" s="75">
        <f>L17-'Nov-21'!L17</f>
        <v>0</v>
      </c>
      <c r="H17" s="75">
        <f>M17-'Nov-21'!M17</f>
        <v>9813</v>
      </c>
      <c r="I17" s="71" t="str">
        <f t="shared" si="0"/>
        <v>n/a</v>
      </c>
      <c r="J17" s="67">
        <f>F17/H17-1</f>
        <v>-0.911953531030266</v>
      </c>
      <c r="K17" s="75">
        <f>'Nov-21'!K17+'Dec-21'!F17</f>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102</v>
      </c>
      <c r="G19" s="75">
        <f>L19-'Nov-21'!L19</f>
        <v>0</v>
      </c>
      <c r="H19" s="75">
        <f>M19-'Nov-21'!M19</f>
        <v>131</v>
      </c>
      <c r="I19" s="71" t="str">
        <f t="shared" si="0"/>
        <v>n/a</v>
      </c>
      <c r="J19" s="67">
        <f>F19/H19-1</f>
        <v>-0.22137404580152675</v>
      </c>
      <c r="K19" s="75">
        <f>'Nov-21'!K19+'Dec-21'!F19</f>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200450</v>
      </c>
      <c r="G20" s="75">
        <f>L20-'Nov-21'!L20</f>
        <v>0</v>
      </c>
      <c r="H20" s="75">
        <f>M20-'Nov-21'!M20</f>
        <v>386408</v>
      </c>
      <c r="I20" s="71" t="str">
        <f t="shared" si="0"/>
        <v>n/a</v>
      </c>
      <c r="J20" s="67">
        <f>F20/H20-1</f>
        <v>-0.48124780025258274</v>
      </c>
      <c r="K20" s="75">
        <f>'Nov-21'!K20+'Dec-21'!F20</f>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7</v>
      </c>
      <c r="G22" s="75">
        <f>L22-'Nov-21'!L22</f>
        <v>3</v>
      </c>
      <c r="H22" s="75">
        <f>M22-'Nov-21'!M22</f>
        <v>44</v>
      </c>
      <c r="I22" s="71">
        <f t="shared" si="0"/>
        <v>1.3333333333333335</v>
      </c>
      <c r="J22" s="67">
        <f>F22/H22-1</f>
        <v>-0.84090909090909094</v>
      </c>
      <c r="K22" s="75">
        <f>'Nov-21'!K22+'Dec-21'!F22</f>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13748</v>
      </c>
      <c r="G23" s="75">
        <f>L23-'Nov-21'!L23</f>
        <v>1045</v>
      </c>
      <c r="H23" s="75">
        <f>M23-'Nov-21'!M23</f>
        <v>52611</v>
      </c>
      <c r="I23" s="71">
        <f t="shared" si="0"/>
        <v>12.15598086124402</v>
      </c>
      <c r="J23" s="67">
        <f>F23/H23-1</f>
        <v>-0.7386858261580278</v>
      </c>
      <c r="K23" s="75">
        <f>'Nov-21'!K23+'Dec-21'!F23</f>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0</v>
      </c>
      <c r="G25" s="75">
        <f>L25-'Nov-21'!L25</f>
        <v>5</v>
      </c>
      <c r="H25" s="75">
        <f>M25-'Nov-21'!M25</f>
        <v>20</v>
      </c>
      <c r="I25" s="71">
        <f t="shared" si="0"/>
        <v>-1</v>
      </c>
      <c r="J25" s="67">
        <f>F25/H25-1</f>
        <v>-1</v>
      </c>
      <c r="K25" s="75">
        <f>'Nov-21'!K25+'Dec-21'!F25</f>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0</v>
      </c>
      <c r="G26" s="75">
        <f>L26-'Nov-21'!L26</f>
        <v>1063</v>
      </c>
      <c r="H26" s="75">
        <f>M26-'Nov-21'!M26</f>
        <v>24347</v>
      </c>
      <c r="I26" s="71">
        <f t="shared" si="0"/>
        <v>-1</v>
      </c>
      <c r="J26" s="67">
        <f>F26/H26-1</f>
        <v>-1</v>
      </c>
      <c r="K26" s="75">
        <f>'Nov-21'!K26+'Dec-21'!F26</f>
        <v>165083</v>
      </c>
      <c r="L26" s="75">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M28" si="2">K10+K13+K16+K19+K22+K25</f>
        <v>1059</v>
      </c>
      <c r="L27" s="52">
        <f t="shared" si="2"/>
        <v>667</v>
      </c>
      <c r="M27" s="52">
        <f t="shared" si="2"/>
        <v>3344</v>
      </c>
      <c r="N27" s="73">
        <f>K27/L27-1</f>
        <v>0.58770614692653678</v>
      </c>
      <c r="O27" s="69">
        <f>K27/M27-1</f>
        <v>-0.68331339712918659</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f t="shared" si="2"/>
        <v>1323431</v>
      </c>
      <c r="M28" s="53">
        <f t="shared" si="2"/>
        <v>9169021</v>
      </c>
      <c r="N28" s="74">
        <f>K28/L28-1</f>
        <v>0.17440727926125343</v>
      </c>
      <c r="O28" s="70">
        <f>K28/M28-1</f>
        <v>-0.83048931832526063</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M28" sqref="M28"/>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2.425781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44607</v>
      </c>
      <c r="R3" s="10"/>
    </row>
    <row r="4" spans="1:33" ht="15.75">
      <c r="A4" s="11"/>
      <c r="B4" s="13" t="s">
        <v>7</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78" t="s">
        <v>27</v>
      </c>
      <c r="G6" s="81"/>
      <c r="H6" s="81"/>
      <c r="I6" s="82"/>
      <c r="J6" s="83"/>
      <c r="K6" s="78" t="s">
        <v>28</v>
      </c>
      <c r="L6" s="81"/>
      <c r="M6" s="81"/>
      <c r="N6" s="82"/>
      <c r="O6" s="83"/>
      <c r="P6" s="79"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20</v>
      </c>
      <c r="G25" s="75">
        <v>8</v>
      </c>
      <c r="H25" s="75">
        <f>12+5</f>
        <v>17</v>
      </c>
      <c r="I25" s="71">
        <f t="shared" si="0"/>
        <v>1.5</v>
      </c>
      <c r="J25" s="67">
        <f>F25/H25-1</f>
        <v>0.17647058823529416</v>
      </c>
      <c r="K25" s="75">
        <v>124</v>
      </c>
      <c r="L25" s="75">
        <v>32</v>
      </c>
      <c r="M25" s="75">
        <f>263+80</f>
        <v>343</v>
      </c>
      <c r="N25" s="71">
        <f>K25/L25-1</f>
        <v>2.875</v>
      </c>
      <c r="O25" s="67">
        <f>K25/M25-1</f>
        <v>-0.63848396501457727</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14810</v>
      </c>
      <c r="G26" s="75">
        <v>2381</v>
      </c>
      <c r="H26" s="75">
        <f>10473+6338</f>
        <v>16811</v>
      </c>
      <c r="I26" s="71">
        <f t="shared" si="0"/>
        <v>5.2200755984880303</v>
      </c>
      <c r="J26" s="67">
        <f>F26/H26-1</f>
        <v>-0.11902920706680153</v>
      </c>
      <c r="K26" s="75">
        <v>165083</v>
      </c>
      <c r="L26" s="75">
        <f>19705+8294</f>
        <v>27999</v>
      </c>
      <c r="M26" s="75">
        <f>635897+168436+38484</f>
        <v>842817</v>
      </c>
      <c r="N26" s="71">
        <f>K26/L26-1</f>
        <v>4.8960320011428982</v>
      </c>
      <c r="O26" s="67">
        <f>K26/M26-1</f>
        <v>-0.80412948481105628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M28" sqref="M28"/>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44607</v>
      </c>
      <c r="R3" s="10"/>
    </row>
    <row r="4" spans="1:33" ht="15.75">
      <c r="A4" s="11"/>
      <c r="B4" s="13" t="s">
        <v>7</v>
      </c>
      <c r="C4" s="31"/>
      <c r="D4" s="29"/>
      <c r="E4" s="65" t="s">
        <v>25</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78" t="s">
        <v>24</v>
      </c>
      <c r="G6" s="81"/>
      <c r="H6" s="81"/>
      <c r="I6" s="82"/>
      <c r="J6" s="83"/>
      <c r="K6" s="78" t="s">
        <v>8</v>
      </c>
      <c r="L6" s="81"/>
      <c r="M6" s="81"/>
      <c r="N6" s="82"/>
      <c r="O6" s="83"/>
      <c r="P6" s="79"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28</v>
      </c>
      <c r="G25" s="75">
        <v>12</v>
      </c>
      <c r="H25" s="75">
        <f>58+13</f>
        <v>71</v>
      </c>
      <c r="I25" s="71">
        <f t="shared" si="0"/>
        <v>1.3333333333333335</v>
      </c>
      <c r="J25" s="67">
        <f>F25/H25-1</f>
        <v>-0.60563380281690149</v>
      </c>
      <c r="K25" s="75">
        <v>104</v>
      </c>
      <c r="L25" s="75">
        <v>24</v>
      </c>
      <c r="M25" s="75">
        <f>251+75</f>
        <v>326</v>
      </c>
      <c r="N25" s="71">
        <f>K25/L25-1</f>
        <v>3.333333333333333</v>
      </c>
      <c r="O25" s="67">
        <f>K25/M25-1</f>
        <v>-0.68098159509202461</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32614</v>
      </c>
      <c r="G26" s="75">
        <v>5592</v>
      </c>
      <c r="H26" s="75">
        <f>107857+31050</f>
        <v>138907</v>
      </c>
      <c r="I26" s="71">
        <f t="shared" si="0"/>
        <v>4.8322603719599426</v>
      </c>
      <c r="J26" s="67">
        <f>F26/H26-1</f>
        <v>-0.76520981663991017</v>
      </c>
      <c r="K26" s="75">
        <v>150273</v>
      </c>
      <c r="L26" s="75">
        <f>17324+8294</f>
        <v>25618</v>
      </c>
      <c r="M26" s="75">
        <f>625424+162098+38484</f>
        <v>826006</v>
      </c>
      <c r="N26" s="71">
        <f>K26/L26-1</f>
        <v>4.8659145913029898</v>
      </c>
      <c r="O26" s="67">
        <f>K26/M26-1</f>
        <v>-0.81807275007687597</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P27" sqref="P27"/>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44607</v>
      </c>
      <c r="R3" s="10"/>
    </row>
    <row r="4" spans="1:33" ht="15.75">
      <c r="A4" s="11"/>
      <c r="B4" s="13" t="s">
        <v>7</v>
      </c>
      <c r="C4" s="31"/>
      <c r="D4" s="29"/>
      <c r="E4" s="65" t="s">
        <v>21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78" t="s">
        <v>22</v>
      </c>
      <c r="G6" s="81"/>
      <c r="H6" s="81"/>
      <c r="I6" s="82"/>
      <c r="J6" s="83"/>
      <c r="K6" s="78" t="s">
        <v>23</v>
      </c>
      <c r="L6" s="81"/>
      <c r="M6" s="81"/>
      <c r="N6" s="82"/>
      <c r="O6" s="83"/>
      <c r="P6" s="79"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23</v>
      </c>
      <c r="G25" s="75">
        <v>7</v>
      </c>
      <c r="H25" s="75">
        <f>33+8</f>
        <v>41</v>
      </c>
      <c r="I25" s="71">
        <f t="shared" si="0"/>
        <v>2.2857142857142856</v>
      </c>
      <c r="J25" s="67">
        <f>F25/H25-1</f>
        <v>-0.43902439024390238</v>
      </c>
      <c r="K25" s="75">
        <v>76</v>
      </c>
      <c r="L25" s="75">
        <v>12</v>
      </c>
      <c r="M25" s="75">
        <f>193+62</f>
        <v>255</v>
      </c>
      <c r="N25" s="71">
        <f>K25/L25-1</f>
        <v>5.333333333333333</v>
      </c>
      <c r="O25" s="67">
        <f>K25/M25-1</f>
        <v>-0.70196078431372544</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f>35845</f>
        <v>35845</v>
      </c>
      <c r="G26" s="75">
        <v>1534</v>
      </c>
      <c r="H26" s="75">
        <f>87955+17535+2310</f>
        <v>107800</v>
      </c>
      <c r="I26" s="71">
        <f t="shared" si="0"/>
        <v>22.367014341590611</v>
      </c>
      <c r="J26" s="67">
        <f>F26/H26-1</f>
        <v>-0.66748608534322817</v>
      </c>
      <c r="K26" s="75">
        <v>117659</v>
      </c>
      <c r="L26" s="75">
        <f>11732+8294</f>
        <v>20026</v>
      </c>
      <c r="M26" s="75">
        <f>517567+134302+38484</f>
        <v>690353</v>
      </c>
      <c r="N26" s="71">
        <f>K26/L26-1</f>
        <v>4.8753120942774393</v>
      </c>
      <c r="O26" s="67">
        <f>K26/M26-1</f>
        <v>-0.8295669027294732</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D1B7095C-3646-4B99-B67E-A4B825A73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8cd7474e-1d48-42f1-a929-9fa835c241d5"/>
    <ds:schemaRef ds:uri="http://purl.org/dc/terms/"/>
    <ds:schemaRef ds:uri="http://purl.org/dc/dcmitype/"/>
    <ds:schemaRef ds:uri="50acc271-0769-44fa-a07c-5c2dfce6e4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 </vt:lpstr>
      <vt:lpstr>Disclaimer</vt:lpstr>
      <vt:lpstr>Notes</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2021-12-15T18:12:21Z</cp:lastPrinted>
  <dcterms:created xsi:type="dcterms:W3CDTF">2021-12-10T09:13:50Z</dcterms:created>
  <dcterms:modified xsi:type="dcterms:W3CDTF">2022-02-15T07:54:49Z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