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2022 - Releases\"/>
    </mc:Choice>
  </mc:AlternateContent>
  <bookViews>
    <workbookView xWindow="28680" yWindow="-120" windowWidth="29040" windowHeight="15990" firstSheet="1" activeTab="2"/>
  </bookViews>
  <sheets>
    <sheet name=" " sheetId="3" r:id="rId1"/>
    <sheet name="Disclaimer" sheetId="13" r:id="rId2"/>
    <sheet name="Notes" sheetId="11" r:id="rId3"/>
    <sheet name="Occupancy_2022" sheetId="24" r:id="rId4"/>
    <sheet name="Traffic&gt;" sheetId="25" r:id="rId5"/>
    <sheet name="Jan-23" sheetId="30" r:id="rId6"/>
    <sheet name="Dec-22" sheetId="29" r:id="rId7"/>
    <sheet name="Nov-22" sheetId="28" r:id="rId8"/>
    <sheet name="Oct-22" sheetId="27" r:id="rId9"/>
    <sheet name="Sep-22" sheetId="26" r:id="rId10"/>
    <sheet name="Aug-22" sheetId="22" r:id="rId11"/>
    <sheet name="Jul-22" sheetId="21" r:id="rId12"/>
    <sheet name="Jun-22" sheetId="20" r:id="rId13"/>
    <sheet name="May-22" sheetId="19" r:id="rId14"/>
    <sheet name="Apr-22" sheetId="18" r:id="rId15"/>
    <sheet name="Mar-22" sheetId="17" r:id="rId16"/>
    <sheet name="Feb-22" sheetId="16" r:id="rId17"/>
    <sheet name="Jan-22" sheetId="15" r:id="rId18"/>
    <sheet name="Dec-21" sheetId="14" r:id="rId19"/>
    <sheet name="Nov-21" sheetId="10" r:id="rId20"/>
    <sheet name="Oct-21" sheetId="9" r:id="rId21"/>
    <sheet name="Sept-21" sheetId="1" r:id="rId22"/>
  </sheets>
  <externalReferences>
    <externalReference r:id="rId23"/>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4" hidden="1">'Apr-22'!$X:$XFD</definedName>
    <definedName name="Z_5F6D01E3_9E6F_4D7F_980F_63899AF95899_.wvu.Cols" localSheetId="10" hidden="1">'Aug-22'!$X:$XFD</definedName>
    <definedName name="Z_5F6D01E3_9E6F_4D7F_980F_63899AF95899_.wvu.Cols" localSheetId="18" hidden="1">'Dec-21'!$S:$XFD</definedName>
    <definedName name="Z_5F6D01E3_9E6F_4D7F_980F_63899AF95899_.wvu.Cols" localSheetId="6" hidden="1">'Dec-22'!$X:$XFD</definedName>
    <definedName name="Z_5F6D01E3_9E6F_4D7F_980F_63899AF95899_.wvu.Cols" localSheetId="1" hidden="1">Disclaimer!$X:$XFD</definedName>
    <definedName name="Z_5F6D01E3_9E6F_4D7F_980F_63899AF95899_.wvu.Cols" localSheetId="16" hidden="1">'Feb-22'!$X:$XFD</definedName>
    <definedName name="Z_5F6D01E3_9E6F_4D7F_980F_63899AF95899_.wvu.Cols" localSheetId="17" hidden="1">'Jan-22'!$X:$XFD</definedName>
    <definedName name="Z_5F6D01E3_9E6F_4D7F_980F_63899AF95899_.wvu.Cols" localSheetId="5" hidden="1">'Jan-23'!$AC:$XFD</definedName>
    <definedName name="Z_5F6D01E3_9E6F_4D7F_980F_63899AF95899_.wvu.Cols" localSheetId="11" hidden="1">'Jul-22'!$X:$XFD</definedName>
    <definedName name="Z_5F6D01E3_9E6F_4D7F_980F_63899AF95899_.wvu.Cols" localSheetId="12" hidden="1">'Jun-22'!$X:$XFD</definedName>
    <definedName name="Z_5F6D01E3_9E6F_4D7F_980F_63899AF95899_.wvu.Cols" localSheetId="15" hidden="1">'Mar-22'!$X:$XFD</definedName>
    <definedName name="Z_5F6D01E3_9E6F_4D7F_980F_63899AF95899_.wvu.Cols" localSheetId="13" hidden="1">'May-22'!$X:$XFD</definedName>
    <definedName name="Z_5F6D01E3_9E6F_4D7F_980F_63899AF95899_.wvu.Cols" localSheetId="2" hidden="1">Notes!$S:$XFD</definedName>
    <definedName name="Z_5F6D01E3_9E6F_4D7F_980F_63899AF95899_.wvu.Cols" localSheetId="19" hidden="1">'Nov-21'!$S:$XFD</definedName>
    <definedName name="Z_5F6D01E3_9E6F_4D7F_980F_63899AF95899_.wvu.Cols" localSheetId="7" hidden="1">'Nov-22'!$X:$XFD</definedName>
    <definedName name="Z_5F6D01E3_9E6F_4D7F_980F_63899AF95899_.wvu.Cols" localSheetId="3" hidden="1">Occupancy_2022!$U:$XFD</definedName>
    <definedName name="Z_5F6D01E3_9E6F_4D7F_980F_63899AF95899_.wvu.Cols" localSheetId="20" hidden="1">'Oct-21'!$S:$XFD</definedName>
    <definedName name="Z_5F6D01E3_9E6F_4D7F_980F_63899AF95899_.wvu.Cols" localSheetId="8" hidden="1">'Oct-22'!$X:$XFD</definedName>
    <definedName name="Z_5F6D01E3_9E6F_4D7F_980F_63899AF95899_.wvu.Cols" localSheetId="9" hidden="1">'Sep-22'!$X:$XFD</definedName>
    <definedName name="Z_5F6D01E3_9E6F_4D7F_980F_63899AF95899_.wvu.Cols" localSheetId="21"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4" hidden="1">'Apr-22'!$49:$1048576,'Apr-22'!$30:$48</definedName>
    <definedName name="Z_5F6D01E3_9E6F_4D7F_980F_63899AF95899_.wvu.Rows" localSheetId="18" hidden="1">'Dec-21'!$49:$1048576,'Dec-21'!$30:$48</definedName>
    <definedName name="Z_5F6D01E3_9E6F_4D7F_980F_63899AF95899_.wvu.Rows" localSheetId="1" hidden="1">Disclaimer!$45:$1048576,Disclaimer!$30:$44</definedName>
    <definedName name="Z_5F6D01E3_9E6F_4D7F_980F_63899AF95899_.wvu.Rows" localSheetId="16" hidden="1">'Feb-22'!$49:$1048576,'Feb-22'!$30:$48</definedName>
    <definedName name="Z_5F6D01E3_9E6F_4D7F_980F_63899AF95899_.wvu.Rows" localSheetId="17" hidden="1">'Jan-22'!$49:$1048576,'Jan-22'!$30:$48</definedName>
    <definedName name="Z_5F6D01E3_9E6F_4D7F_980F_63899AF95899_.wvu.Rows" localSheetId="12" hidden="1">'Jun-22'!$49:$1048576,'Jun-22'!$30:$48</definedName>
    <definedName name="Z_5F6D01E3_9E6F_4D7F_980F_63899AF95899_.wvu.Rows" localSheetId="15" hidden="1">'Mar-22'!$49:$1048576,'Mar-22'!$30:$48</definedName>
    <definedName name="Z_5F6D01E3_9E6F_4D7F_980F_63899AF95899_.wvu.Rows" localSheetId="13" hidden="1">'May-22'!$49:$1048576,'May-22'!$30:$48</definedName>
    <definedName name="Z_5F6D01E3_9E6F_4D7F_980F_63899AF95899_.wvu.Rows" localSheetId="2" hidden="1">Notes!$45:$1048576,Notes!$27:$44</definedName>
    <definedName name="Z_5F6D01E3_9E6F_4D7F_980F_63899AF95899_.wvu.Rows" localSheetId="19" hidden="1">'Nov-21'!$49:$1048576,'Nov-21'!$30:$48</definedName>
    <definedName name="Z_5F6D01E3_9E6F_4D7F_980F_63899AF95899_.wvu.Rows" localSheetId="20" hidden="1">'Oct-21'!$49:$1048576,'Oct-21'!$30:$48</definedName>
    <definedName name="Z_5F6D01E3_9E6F_4D7F_980F_63899AF95899_.wvu.Rows" localSheetId="21"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30" l="1"/>
  <c r="F28" i="30"/>
  <c r="O28" i="30" l="1"/>
  <c r="W53" i="30"/>
  <c r="V53" i="30"/>
  <c r="U53" i="30"/>
  <c r="W52" i="30"/>
  <c r="V52" i="30"/>
  <c r="U52" i="30"/>
  <c r="W50" i="30"/>
  <c r="V50" i="30"/>
  <c r="U50" i="30"/>
  <c r="W49" i="30"/>
  <c r="V49" i="30"/>
  <c r="U49" i="30"/>
  <c r="W47" i="30"/>
  <c r="V47" i="30"/>
  <c r="U47" i="30"/>
  <c r="W46" i="30"/>
  <c r="V46" i="30"/>
  <c r="U46" i="30"/>
  <c r="W44" i="30"/>
  <c r="V44" i="30"/>
  <c r="U44" i="30"/>
  <c r="W43" i="30"/>
  <c r="V43" i="30"/>
  <c r="U43" i="30"/>
  <c r="W41" i="30"/>
  <c r="V41" i="30"/>
  <c r="U41" i="30"/>
  <c r="W40" i="30"/>
  <c r="V40" i="30"/>
  <c r="U40" i="30"/>
  <c r="O29" i="30"/>
  <c r="P56" i="30" s="1"/>
  <c r="U56" i="30" s="1"/>
  <c r="Q40" i="30"/>
  <c r="S29" i="30"/>
  <c r="R29" i="30"/>
  <c r="S56" i="30" s="1"/>
  <c r="Q29" i="30"/>
  <c r="P29" i="30"/>
  <c r="Q56" i="30" s="1"/>
  <c r="S28" i="30"/>
  <c r="R28" i="30"/>
  <c r="Q28" i="30"/>
  <c r="P28" i="30"/>
  <c r="Q55" i="30" s="1"/>
  <c r="S26" i="30"/>
  <c r="R26" i="30"/>
  <c r="S53" i="30" s="1"/>
  <c r="Q26" i="30"/>
  <c r="P26" i="30"/>
  <c r="S25" i="30"/>
  <c r="R25" i="30"/>
  <c r="Q25" i="30"/>
  <c r="P25" i="30"/>
  <c r="Q52" i="30" s="1"/>
  <c r="S23" i="30"/>
  <c r="R23" i="30"/>
  <c r="S50" i="30" s="1"/>
  <c r="Q23" i="30"/>
  <c r="R50" i="30" s="1"/>
  <c r="P23" i="30"/>
  <c r="Q50" i="30" s="1"/>
  <c r="S22" i="30"/>
  <c r="R22" i="30"/>
  <c r="Q22" i="30"/>
  <c r="P22" i="30"/>
  <c r="S20" i="30"/>
  <c r="R20" i="30"/>
  <c r="S47" i="30" s="1"/>
  <c r="Q20" i="30"/>
  <c r="P20" i="30"/>
  <c r="Q47" i="30" s="1"/>
  <c r="S19" i="30"/>
  <c r="R19" i="30"/>
  <c r="Q19" i="30"/>
  <c r="P19" i="30"/>
  <c r="Q46" i="30" s="1"/>
  <c r="S17" i="30"/>
  <c r="R17" i="30"/>
  <c r="Q17" i="30"/>
  <c r="P17" i="30"/>
  <c r="Q44" i="30" s="1"/>
  <c r="S16" i="30"/>
  <c r="R16" i="30"/>
  <c r="Q16" i="30"/>
  <c r="P16" i="30"/>
  <c r="S14" i="30"/>
  <c r="R14" i="30"/>
  <c r="S41" i="30" s="1"/>
  <c r="Q14" i="30"/>
  <c r="P14" i="30"/>
  <c r="Q41" i="30" s="1"/>
  <c r="S13" i="30"/>
  <c r="R13" i="30"/>
  <c r="Q13" i="30"/>
  <c r="P13" i="30"/>
  <c r="O26" i="30"/>
  <c r="O25" i="30"/>
  <c r="P52" i="30" s="1"/>
  <c r="O23" i="30"/>
  <c r="O22" i="30"/>
  <c r="P49" i="30" s="1"/>
  <c r="O20" i="30"/>
  <c r="P47" i="30" s="1"/>
  <c r="O19" i="30"/>
  <c r="P46" i="30" s="1"/>
  <c r="O17" i="30"/>
  <c r="P44" i="30" s="1"/>
  <c r="O16" i="30"/>
  <c r="P43" i="30" s="1"/>
  <c r="O14" i="30"/>
  <c r="P41" i="30" s="1"/>
  <c r="O13" i="30"/>
  <c r="T13" i="30" s="1"/>
  <c r="S55" i="30"/>
  <c r="Q49" i="30"/>
  <c r="S46" i="30"/>
  <c r="R46" i="30"/>
  <c r="S44" i="30"/>
  <c r="S40" i="30"/>
  <c r="R40" i="30"/>
  <c r="K28" i="30"/>
  <c r="K26" i="30"/>
  <c r="K25" i="30"/>
  <c r="K23" i="30"/>
  <c r="K22" i="30"/>
  <c r="K20" i="30"/>
  <c r="K19" i="30"/>
  <c r="K17" i="30"/>
  <c r="K16" i="30"/>
  <c r="K14" i="30"/>
  <c r="K13" i="30"/>
  <c r="Y31" i="30"/>
  <c r="Y30" i="30"/>
  <c r="R56" i="30"/>
  <c r="R55" i="30"/>
  <c r="R53" i="30"/>
  <c r="Q53" i="30"/>
  <c r="S52" i="30"/>
  <c r="R52" i="30"/>
  <c r="S49" i="30"/>
  <c r="R49" i="30"/>
  <c r="R47" i="30"/>
  <c r="R44" i="30"/>
  <c r="S43" i="30"/>
  <c r="R43" i="30"/>
  <c r="Q43" i="30"/>
  <c r="R41" i="30"/>
  <c r="G56" i="30"/>
  <c r="G55" i="30"/>
  <c r="G53" i="30"/>
  <c r="K53" i="30" s="1"/>
  <c r="G52" i="30"/>
  <c r="G50" i="30"/>
  <c r="G49" i="30"/>
  <c r="G47" i="30"/>
  <c r="G46" i="30"/>
  <c r="G44" i="30"/>
  <c r="G43" i="30"/>
  <c r="G41" i="30"/>
  <c r="G40" i="30"/>
  <c r="G31" i="30"/>
  <c r="G30" i="30"/>
  <c r="Z58" i="30"/>
  <c r="X58" i="30"/>
  <c r="AA57" i="30"/>
  <c r="Z57" i="30"/>
  <c r="X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V56" i="30" l="1"/>
  <c r="W56" i="30"/>
  <c r="F56" i="30"/>
  <c r="L56" i="30" s="1"/>
  <c r="K29" i="30"/>
  <c r="P55" i="30"/>
  <c r="T28" i="30"/>
  <c r="K52" i="30"/>
  <c r="K50" i="30"/>
  <c r="K47" i="30"/>
  <c r="K44" i="30"/>
  <c r="K43" i="30"/>
  <c r="K40" i="30"/>
  <c r="P31" i="30"/>
  <c r="V23" i="30"/>
  <c r="T20" i="30"/>
  <c r="W26" i="30"/>
  <c r="T29" i="30"/>
  <c r="T25" i="30"/>
  <c r="T23" i="30"/>
  <c r="P50" i="30"/>
  <c r="T19" i="30"/>
  <c r="T14" i="30"/>
  <c r="T26" i="30"/>
  <c r="P53" i="30"/>
  <c r="T22" i="30"/>
  <c r="P30" i="30"/>
  <c r="T16" i="30"/>
  <c r="T17" i="30"/>
  <c r="P40" i="30"/>
  <c r="G57" i="30"/>
  <c r="G58" i="30"/>
  <c r="L53" i="30"/>
  <c r="H58" i="30"/>
  <c r="L44" i="30"/>
  <c r="M46" i="30"/>
  <c r="N52" i="30"/>
  <c r="L50" i="30"/>
  <c r="M44" i="30"/>
  <c r="N29" i="30"/>
  <c r="N47" i="30"/>
  <c r="U23" i="30"/>
  <c r="L52" i="30"/>
  <c r="W23" i="30"/>
  <c r="AA58" i="30"/>
  <c r="U17" i="30"/>
  <c r="J57" i="30"/>
  <c r="V26" i="30"/>
  <c r="N46" i="30"/>
  <c r="W13" i="30"/>
  <c r="W25" i="30"/>
  <c r="Q58" i="30"/>
  <c r="Q57" i="30"/>
  <c r="V20" i="30"/>
  <c r="R57"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S58" i="30"/>
  <c r="W28" i="30"/>
  <c r="V28" i="30"/>
  <c r="U28" i="30"/>
  <c r="S57" i="30"/>
  <c r="R31" i="30"/>
  <c r="U16" i="30"/>
  <c r="V16" i="30"/>
  <c r="V22" i="30"/>
  <c r="O30" i="30"/>
  <c r="T30" i="30" s="1"/>
  <c r="R58" i="30"/>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M28" i="29"/>
  <c r="F28" i="27"/>
  <c r="F29" i="28"/>
  <c r="F28" i="28"/>
  <c r="P57" i="30" l="1"/>
  <c r="W55" i="30"/>
  <c r="V55" i="30"/>
  <c r="U55" i="30"/>
  <c r="N56" i="30"/>
  <c r="M56" i="30"/>
  <c r="K56" i="30"/>
  <c r="K55" i="30"/>
  <c r="P58"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W57" i="30" l="1"/>
  <c r="V57" i="30"/>
  <c r="U57" i="30"/>
  <c r="W58" i="30"/>
  <c r="V58" i="30"/>
  <c r="U58" i="30"/>
  <c r="N58" i="30"/>
  <c r="M58" i="30"/>
  <c r="L58" i="30"/>
  <c r="I56" i="29"/>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alcChain>
</file>

<file path=xl/sharedStrings.xml><?xml version="1.0" encoding="utf-8"?>
<sst xmlns="http://schemas.openxmlformats.org/spreadsheetml/2006/main" count="890" uniqueCount="107">
  <si>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</si>
  <si>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</si>
  <si>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</si>
  <si>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</si>
  <si>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</si>
  <si>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</si>
  <si>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</si>
  <si>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</si>
  <si>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</si>
  <si>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</si>
  <si>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</si>
  <si>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</si>
  <si>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</si>
  <si>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</si>
  <si>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</si>
  <si>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</si>
  <si>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</si>
  <si>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</si>
  <si>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</si>
  <si>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</si>
  <si>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</si>
  <si>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</si>
  <si>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</si>
  <si>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</si>
  <si>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</si>
  <si>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</si>
  <si>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</si>
  <si>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</si>
  <si>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</si>
  <si>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</si>
  <si>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</si>
  <si>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</si>
  <si>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</si>
  <si>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</si>
  <si>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</si>
  <si>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</si>
  <si>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</si>
  <si>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</si>
  <si>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</si>
  <si>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</si>
  <si>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</si>
  <si>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</si>
  <si>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</si>
  <si>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</si>
  <si>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</si>
  <si>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</si>
  <si>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</si>
  <si>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</si>
  <si>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</si>
  <si>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</si>
  <si>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</si>
  <si>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</si>
  <si>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</si>
  <si>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</si>
  <si>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</si>
  <si>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</si>
  <si>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</si>
  <si>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</si>
  <si>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</si>
  <si>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</si>
  <si>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</si>
  <si>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</si>
  <si>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</si>
  <si>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</si>
  <si>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</si>
  <si>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</si>
  <si>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</si>
  <si>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</si>
  <si>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</si>
  <si>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</si>
  <si>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</si>
  <si>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</si>
  <si>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</si>
  <si>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</si>
  <si>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</si>
  <si>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</si>
  <si>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</si>
  <si>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</si>
  <si>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</si>
  <si>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</si>
  <si>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</si>
  <si>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</si>
  <si>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</si>
  <si>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</si>
  <si>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</si>
  <si>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</si>
  <si>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</si>
  <si>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</si>
  <si>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</si>
  <si>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</si>
  <si>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</si>
  <si>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</si>
  <si>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</si>
  <si>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</si>
  <si>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</si>
  <si>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</si>
  <si>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</si>
  <si>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</si>
  <si>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</si>
  <si>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Updated</t>
  </si>
  <si>
    <t>Previous</t>
  </si>
  <si>
    <t xml:space="preserve">Notes: </t>
  </si>
  <si>
    <t>Occupancy ratios will lag one month due to availability of data</t>
  </si>
  <si>
    <t>Historical occupancy data updated in November 2022 to reflect latest data on each ship's lower berth passenger capacity</t>
  </si>
  <si>
    <t>January 2023</t>
  </si>
  <si>
    <t>April to January (YTD)</t>
  </si>
  <si>
    <t>2023/19 Chg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</si>
</sst>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2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29" fillId="5" borderId="7" xfId="3" applyFont="1" applyBorder="1"/>
    <xf numFmtId="0" fontId="31" fillId="0" borderId="0" xfId="0" applyFont="1"/>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7" xfId="1" applyFont="1" applyBorder="1"/>
    <xf numFmtId="0" fontId="18" fillId="2" borderId="18" xfId="1" applyFont="1" applyBorder="1"/>
    <xf numFmtId="0" fontId="18" fillId="2" borderId="19" xfId="1" applyFont="1" applyBorder="1"/>
    <xf numFmtId="0" fontId="18" fillId="2" borderId="16"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a:t>
          </a:r>
          <a:r>
            <a:rPr lang="de-DE" sz="1000">
              <a:solidFill>
                <a:schemeClr val="tx1"/>
              </a:solidFill>
              <a:effectLst/>
              <a:latin typeface="+mn-lt"/>
              <a:ea typeface="+mn-ea"/>
              <a:cs typeface="+mn-cs"/>
            </a:rPr>
            <a:t>Port of Adria. In</a:t>
          </a:r>
          <a:r>
            <a:rPr lang="de-DE" sz="1000" baseline="0">
              <a:solidFill>
                <a:schemeClr val="tx1"/>
              </a:solidFill>
              <a:effectLst/>
              <a:latin typeface="+mn-lt"/>
              <a:ea typeface="+mn-ea"/>
              <a:cs typeface="+mn-cs"/>
            </a:rPr>
            <a:t> addition</a:t>
          </a:r>
          <a:r>
            <a:rPr lang="de-DE" sz="1000">
              <a:solidFill>
                <a:schemeClr val="tx1"/>
              </a:solidFill>
              <a:effectLst/>
              <a:latin typeface="+mn-lt"/>
              <a:ea typeface="+mn-ea"/>
              <a:cs typeface="+mn-cs"/>
            </a:rPr>
            <a:t>, The Canary</a:t>
          </a:r>
          <a:r>
            <a:rPr lang="de-DE" sz="1000" baseline="0">
              <a:solidFill>
                <a:schemeClr val="tx1"/>
              </a:solidFill>
              <a:effectLst/>
              <a:latin typeface="+mn-lt"/>
              <a:ea typeface="+mn-ea"/>
              <a:cs typeface="+mn-cs"/>
            </a:rPr>
            <a:t> Islands (Gran Canaria, Lanzarote, and Fuerteventura)      </a:t>
          </a:r>
          <a:r>
            <a:rPr lang="de-DE" sz="1000" baseline="0">
              <a:solidFill>
                <a:schemeClr val="bg1"/>
              </a:solidFill>
              <a:effectLst/>
              <a:latin typeface="+mn-lt"/>
              <a:ea typeface="+mn-ea"/>
              <a:cs typeface="+mn-cs"/>
            </a:rPr>
            <a:t>w</a:t>
          </a:r>
          <a:r>
            <a:rPr lang="de-DE" sz="1000" baseline="0">
              <a:solidFill>
                <a:schemeClr val="tx1"/>
              </a:solidFill>
              <a:effectLst/>
              <a:latin typeface="+mn-lt"/>
              <a:ea typeface="+mn-ea"/>
              <a:cs typeface="+mn-cs"/>
            </a:rPr>
            <a:t>                                                              were</a:t>
          </a:r>
          <a:r>
            <a:rPr lang="de-DE" sz="1000">
              <a:solidFill>
                <a:schemeClr val="tx1"/>
              </a:solidFill>
              <a:effectLst/>
              <a:latin typeface="+mn-lt"/>
              <a:ea typeface="+mn-ea"/>
              <a:cs typeface="+mn-cs"/>
            </a:rPr>
            <a:t> added (from Oct-2022, </a:t>
          </a:r>
          <a:r>
            <a:rPr lang="de-DE" sz="1000" baseline="0">
              <a:solidFill>
                <a:schemeClr val="tx1"/>
              </a:solidFill>
              <a:effectLst/>
              <a:latin typeface="+mn-lt"/>
              <a:ea typeface="+mn-ea"/>
              <a:cs typeface="+mn-cs"/>
            </a:rPr>
            <a:t> </a:t>
          </a:r>
          <a:r>
            <a:rPr lang="de-DE" sz="1000">
              <a:solidFill>
                <a:schemeClr val="tx1"/>
              </a:solidFill>
              <a:effectLst/>
              <a:latin typeface="+mn-lt"/>
              <a:ea typeface="+mn-ea"/>
              <a:cs typeface="+mn-cs"/>
            </a:rPr>
            <a:t>October</a:t>
          </a:r>
          <a:r>
            <a:rPr lang="de-DE" sz="1000" baseline="0">
              <a:solidFill>
                <a:schemeClr val="tx1"/>
              </a:solidFill>
              <a:effectLst/>
              <a:latin typeface="+mn-lt"/>
              <a:ea typeface="+mn-ea"/>
              <a:cs typeface="+mn-cs"/>
            </a:rPr>
            <a:t> and November figures </a:t>
          </a:r>
          <a:r>
            <a:rPr lang="de-DE" sz="1000">
              <a:solidFill>
                <a:schemeClr val="tx1"/>
              </a:solidFill>
              <a:effectLst/>
              <a:latin typeface="+mn-lt"/>
              <a:ea typeface="+mn-ea"/>
              <a:cs typeface="+mn-cs"/>
            </a:rPr>
            <a:t>retrospectively corrected in Dec-2022).</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744071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44941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5" zoomScale="110" zoomScaleNormal="110" zoomScalePageLayoutView="40" workbookViewId="0">
      <selection activeCell="G25" sqref="G25"/>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87</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7" t="s">
        <v>22</v>
      </c>
      <c r="G9" s="117"/>
      <c r="H9" s="117"/>
      <c r="I9" s="117"/>
      <c r="J9" s="117"/>
      <c r="K9" s="117"/>
      <c r="L9" s="118"/>
      <c r="M9" s="119" t="s">
        <v>88</v>
      </c>
      <c r="N9" s="117"/>
      <c r="O9" s="117"/>
      <c r="P9" s="117"/>
      <c r="Q9" s="117"/>
      <c r="R9" s="117"/>
      <c r="S9" s="118"/>
      <c r="T9" s="119" t="s">
        <v>57</v>
      </c>
      <c r="U9" s="117"/>
      <c r="V9" s="120"/>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5">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5">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5">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5">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5">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5">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7" t="str">
        <f>F9</f>
        <v>September</v>
      </c>
      <c r="G36" s="117"/>
      <c r="H36" s="117"/>
      <c r="I36" s="117"/>
      <c r="J36" s="117"/>
      <c r="K36" s="117"/>
      <c r="L36" s="118"/>
      <c r="M36" s="119" t="s">
        <v>89</v>
      </c>
      <c r="N36" s="117"/>
      <c r="O36" s="117"/>
      <c r="P36" s="117"/>
      <c r="Q36" s="117"/>
      <c r="R36" s="117"/>
      <c r="S36" s="118"/>
      <c r="T36" s="119" t="s">
        <v>58</v>
      </c>
      <c r="U36" s="117"/>
      <c r="V36" s="120"/>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65"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65"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7" t="s">
        <v>69</v>
      </c>
      <c r="G9" s="117"/>
      <c r="H9" s="117"/>
      <c r="I9" s="117"/>
      <c r="J9" s="117"/>
      <c r="K9" s="117"/>
      <c r="L9" s="118"/>
      <c r="M9" s="119" t="s">
        <v>71</v>
      </c>
      <c r="N9" s="117"/>
      <c r="O9" s="117"/>
      <c r="P9" s="117"/>
      <c r="Q9" s="117"/>
      <c r="R9" s="117"/>
      <c r="S9" s="118"/>
      <c r="T9" s="119" t="s">
        <v>57</v>
      </c>
      <c r="U9" s="117"/>
      <c r="V9" s="120"/>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5">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5">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7" t="str">
        <f>F9</f>
        <v>August</v>
      </c>
      <c r="G36" s="117"/>
      <c r="H36" s="117"/>
      <c r="I36" s="117"/>
      <c r="J36" s="117"/>
      <c r="K36" s="117"/>
      <c r="L36" s="118"/>
      <c r="M36" s="119" t="s">
        <v>70</v>
      </c>
      <c r="N36" s="117"/>
      <c r="O36" s="117"/>
      <c r="P36" s="117"/>
      <c r="Q36" s="117"/>
      <c r="R36" s="117"/>
      <c r="S36" s="118"/>
      <c r="T36" s="119" t="s">
        <v>58</v>
      </c>
      <c r="U36" s="117"/>
      <c r="V36" s="120"/>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65"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65"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7" t="s">
        <v>55</v>
      </c>
      <c r="G9" s="117"/>
      <c r="H9" s="117"/>
      <c r="I9" s="117"/>
      <c r="J9" s="117"/>
      <c r="K9" s="117"/>
      <c r="L9" s="118"/>
      <c r="M9" s="119" t="s">
        <v>60</v>
      </c>
      <c r="N9" s="117"/>
      <c r="O9" s="117"/>
      <c r="P9" s="117"/>
      <c r="Q9" s="117"/>
      <c r="R9" s="117"/>
      <c r="S9" s="118"/>
      <c r="T9" s="119" t="s">
        <v>57</v>
      </c>
      <c r="U9" s="117"/>
      <c r="V9" s="120"/>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7" t="str">
        <f>F9</f>
        <v>July</v>
      </c>
      <c r="G36" s="117"/>
      <c r="H36" s="117"/>
      <c r="I36" s="117"/>
      <c r="J36" s="117"/>
      <c r="K36" s="117"/>
      <c r="L36" s="118"/>
      <c r="M36" s="119" t="s">
        <v>61</v>
      </c>
      <c r="N36" s="117"/>
      <c r="O36" s="117"/>
      <c r="P36" s="117"/>
      <c r="Q36" s="117"/>
      <c r="R36" s="117"/>
      <c r="S36" s="118"/>
      <c r="T36" s="119" t="s">
        <v>58</v>
      </c>
      <c r="U36" s="117"/>
      <c r="V36" s="120"/>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17" t="s">
        <v>51</v>
      </c>
      <c r="G6" s="117"/>
      <c r="H6" s="117"/>
      <c r="I6" s="117"/>
      <c r="J6" s="117"/>
      <c r="K6" s="117"/>
      <c r="L6" s="118"/>
      <c r="M6" s="119" t="s">
        <v>52</v>
      </c>
      <c r="N6" s="117"/>
      <c r="O6" s="117"/>
      <c r="P6" s="117"/>
      <c r="Q6" s="117"/>
      <c r="R6" s="117"/>
      <c r="S6" s="118"/>
      <c r="T6" s="119" t="s">
        <v>9</v>
      </c>
      <c r="U6" s="117"/>
      <c r="V6" s="117"/>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5">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6.5"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election activeCell="F17" sqref="F17"/>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7" t="s">
        <v>47</v>
      </c>
      <c r="G6" s="117"/>
      <c r="H6" s="117"/>
      <c r="I6" s="117"/>
      <c r="J6" s="117"/>
      <c r="K6" s="117"/>
      <c r="L6" s="118"/>
      <c r="M6" s="119" t="s">
        <v>49</v>
      </c>
      <c r="N6" s="117"/>
      <c r="O6" s="117"/>
      <c r="P6" s="117"/>
      <c r="Q6" s="117"/>
      <c r="R6" s="117"/>
      <c r="S6" s="118"/>
      <c r="T6" s="119" t="s">
        <v>9</v>
      </c>
      <c r="U6" s="117"/>
      <c r="V6" s="117"/>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7" t="s">
        <v>45</v>
      </c>
      <c r="G6" s="117"/>
      <c r="H6" s="117"/>
      <c r="I6" s="117"/>
      <c r="J6" s="117"/>
      <c r="K6" s="117"/>
      <c r="L6" s="118"/>
      <c r="M6" s="119" t="s">
        <v>46</v>
      </c>
      <c r="N6" s="117"/>
      <c r="O6" s="117"/>
      <c r="P6" s="117"/>
      <c r="Q6" s="117"/>
      <c r="R6" s="117"/>
      <c r="S6" s="118"/>
      <c r="T6" s="119" t="s">
        <v>9</v>
      </c>
      <c r="U6" s="117"/>
      <c r="V6" s="117"/>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7" t="s">
        <v>41</v>
      </c>
      <c r="G6" s="117"/>
      <c r="H6" s="117"/>
      <c r="I6" s="117"/>
      <c r="J6" s="117"/>
      <c r="K6" s="117"/>
      <c r="L6" s="118"/>
      <c r="M6" s="119" t="s">
        <v>43</v>
      </c>
      <c r="N6" s="117"/>
      <c r="O6" s="117"/>
      <c r="P6" s="117"/>
      <c r="Q6" s="117"/>
      <c r="R6" s="117"/>
      <c r="S6" s="118"/>
      <c r="T6" s="119" t="s">
        <v>9</v>
      </c>
      <c r="U6" s="117"/>
      <c r="V6" s="117"/>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7" t="s">
        <v>39</v>
      </c>
      <c r="G6" s="117"/>
      <c r="H6" s="117"/>
      <c r="I6" s="117"/>
      <c r="J6" s="117"/>
      <c r="K6" s="117"/>
      <c r="L6" s="118"/>
      <c r="M6" s="119" t="s">
        <v>38</v>
      </c>
      <c r="N6" s="117"/>
      <c r="O6" s="117"/>
      <c r="P6" s="117"/>
      <c r="Q6" s="117"/>
      <c r="R6" s="117"/>
      <c r="S6" s="118"/>
      <c r="T6" s="119" t="s">
        <v>9</v>
      </c>
      <c r="U6" s="117"/>
      <c r="V6" s="117"/>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127</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F10" sqref="F10:I26"/>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7" t="s">
        <v>33</v>
      </c>
      <c r="G6" s="117"/>
      <c r="H6" s="117"/>
      <c r="I6" s="117"/>
      <c r="J6" s="117"/>
      <c r="K6" s="117"/>
      <c r="L6" s="118"/>
      <c r="M6" s="119" t="s">
        <v>33</v>
      </c>
      <c r="N6" s="117"/>
      <c r="O6" s="117"/>
      <c r="P6" s="117"/>
      <c r="Q6" s="117"/>
      <c r="R6" s="117"/>
      <c r="S6" s="118"/>
      <c r="T6" s="119" t="s">
        <v>9</v>
      </c>
      <c r="U6" s="117"/>
      <c r="V6" s="117"/>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9" t="s">
        <v>31</v>
      </c>
      <c r="G6" s="121"/>
      <c r="H6" s="121"/>
      <c r="I6" s="122"/>
      <c r="J6" s="123"/>
      <c r="K6" s="119" t="s">
        <v>32</v>
      </c>
      <c r="L6" s="121"/>
      <c r="M6" s="121"/>
      <c r="N6" s="122"/>
      <c r="O6" s="123"/>
      <c r="P6" s="117" t="s">
        <v>9</v>
      </c>
      <c r="Q6" s="121"/>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9" t="s">
        <v>27</v>
      </c>
      <c r="G6" s="121"/>
      <c r="H6" s="121"/>
      <c r="I6" s="122"/>
      <c r="J6" s="123"/>
      <c r="K6" s="119" t="s">
        <v>28</v>
      </c>
      <c r="L6" s="121"/>
      <c r="M6" s="121"/>
      <c r="N6" s="122"/>
      <c r="O6" s="123"/>
      <c r="P6" s="117" t="s">
        <v>9</v>
      </c>
      <c r="Q6" s="121"/>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9" t="s">
        <v>24</v>
      </c>
      <c r="G6" s="121"/>
      <c r="H6" s="121"/>
      <c r="I6" s="122"/>
      <c r="J6" s="123"/>
      <c r="K6" s="119" t="s">
        <v>8</v>
      </c>
      <c r="L6" s="121"/>
      <c r="M6" s="121"/>
      <c r="N6" s="122"/>
      <c r="O6" s="123"/>
      <c r="P6" s="117" t="s">
        <v>9</v>
      </c>
      <c r="Q6" s="121"/>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19" t="s">
        <v>22</v>
      </c>
      <c r="G6" s="121"/>
      <c r="H6" s="121"/>
      <c r="I6" s="122"/>
      <c r="J6" s="123"/>
      <c r="K6" s="119" t="s">
        <v>23</v>
      </c>
      <c r="L6" s="121"/>
      <c r="M6" s="121"/>
      <c r="N6" s="122"/>
      <c r="O6" s="123"/>
      <c r="P6" s="117" t="s">
        <v>9</v>
      </c>
      <c r="Q6" s="121"/>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abSelected="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62"/>
  <sheetViews>
    <sheetView showGridLines="0" zoomScale="90" zoomScaleNormal="90" zoomScalePageLayoutView="40" workbookViewId="0">
      <selection activeCell="P9" sqref="P9"/>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95" customWidth="1"/>
    <col min="18" max="18" width="8.7109375" customWidth="1"/>
    <col min="19" max="19" width="11.28515625" bestFit="1" customWidth="1"/>
    <col min="20" max="20" width="3.28515625" style="10" customWidth="1"/>
    <col min="21" max="35" width="0" style="10" hidden="1" customWidth="1"/>
    <col min="36" max="46" width="0" hidden="1" customWidth="1"/>
    <col min="47" max="16384" width="9.140625" hidden="1"/>
  </cols>
  <sheetData>
    <row r="1" spans="1:35" ht="15">
      <c r="A1" s="10"/>
      <c r="B1" s="10"/>
      <c r="C1" s="10"/>
      <c r="D1" s="10"/>
      <c r="E1" s="10"/>
      <c r="F1" s="92"/>
      <c r="G1" s="92"/>
      <c r="H1" s="92"/>
      <c r="I1" s="92"/>
      <c r="J1" s="92"/>
      <c r="K1" s="92"/>
      <c r="L1" s="92"/>
      <c r="M1" s="92"/>
      <c r="N1" s="92"/>
      <c r="O1" s="92"/>
      <c r="P1" s="92"/>
      <c r="Q1" s="92"/>
      <c r="R1" s="10"/>
      <c r="S1" s="10"/>
    </row>
    <row r="2" spans="1:35" ht="19.5" thickBot="1">
      <c r="A2" s="10"/>
      <c r="B2" s="9" t="s">
        <v>86</v>
      </c>
      <c r="C2" s="24"/>
      <c r="D2" s="24"/>
      <c r="E2" s="24"/>
      <c r="F2" s="93"/>
      <c r="G2" s="93"/>
      <c r="H2" s="93"/>
      <c r="I2" s="93"/>
      <c r="J2" s="93"/>
      <c r="K2" s="93"/>
      <c r="L2" s="93"/>
      <c r="M2" s="93"/>
      <c r="N2" s="93"/>
      <c r="O2" s="93"/>
      <c r="P2" s="93"/>
      <c r="Q2" s="93"/>
      <c r="R2" s="24"/>
      <c r="S2" s="24"/>
    </row>
    <row r="3" spans="1:35" ht="15">
      <c r="A3" s="10"/>
      <c r="B3" s="11"/>
      <c r="C3" s="25"/>
      <c r="D3" s="25"/>
      <c r="E3" s="25"/>
      <c r="F3" s="94"/>
      <c r="G3" s="94"/>
      <c r="H3" s="94"/>
      <c r="I3" s="94"/>
      <c r="J3" s="94"/>
      <c r="K3" s="94"/>
      <c r="L3" s="94"/>
      <c r="M3" s="94"/>
      <c r="N3" s="94"/>
      <c r="O3" s="94"/>
      <c r="P3" s="94"/>
      <c r="Q3" s="94"/>
      <c r="R3" s="25"/>
      <c r="S3" s="26">
        <f>+' '!I17</f>
        <v>44941</v>
      </c>
    </row>
    <row r="4" spans="1:35" ht="15.75">
      <c r="A4" s="10"/>
      <c r="B4" s="12" t="s">
        <v>7</v>
      </c>
      <c r="C4" s="27"/>
      <c r="D4" s="25"/>
      <c r="E4" s="59" t="s">
        <v>96</v>
      </c>
      <c r="F4" s="94"/>
      <c r="G4" s="94"/>
      <c r="H4" s="94"/>
      <c r="I4" s="94"/>
      <c r="J4" s="94"/>
      <c r="K4" s="94"/>
      <c r="L4" s="94"/>
      <c r="M4" s="94"/>
      <c r="N4" s="94"/>
      <c r="O4" s="94"/>
      <c r="P4" s="94"/>
      <c r="Q4" s="94"/>
      <c r="R4" s="25"/>
      <c r="S4" s="25"/>
    </row>
    <row r="5" spans="1:35" ht="15">
      <c r="A5" s="10"/>
      <c r="B5" s="11"/>
      <c r="C5" s="25"/>
      <c r="D5" s="25"/>
      <c r="E5" s="25"/>
      <c r="F5" s="94"/>
      <c r="G5" s="94"/>
      <c r="H5" s="94"/>
      <c r="I5" s="94"/>
      <c r="J5" s="94"/>
      <c r="K5" s="94"/>
      <c r="L5" s="94"/>
      <c r="M5" s="94"/>
      <c r="N5" s="94"/>
      <c r="O5" s="94"/>
      <c r="P5" s="94"/>
      <c r="Q5" s="94"/>
      <c r="R5" s="25"/>
      <c r="S5" s="25"/>
    </row>
    <row r="6" spans="1:35" ht="15">
      <c r="A6" s="10"/>
      <c r="B6" s="87" t="s">
        <v>83</v>
      </c>
      <c r="D6" s="25"/>
      <c r="E6" s="25"/>
      <c r="F6" s="94"/>
      <c r="G6" s="94"/>
      <c r="H6" s="94"/>
      <c r="I6" s="94"/>
      <c r="J6" s="94"/>
      <c r="K6" s="94"/>
      <c r="L6" s="94"/>
      <c r="M6" s="94"/>
      <c r="N6" s="94"/>
      <c r="O6" s="94"/>
      <c r="P6" s="94"/>
      <c r="Q6" s="94"/>
      <c r="R6" s="25"/>
      <c r="S6" s="25"/>
    </row>
    <row r="7" spans="1:35" ht="15">
      <c r="A7" s="10"/>
      <c r="B7" s="11"/>
      <c r="C7" s="109" t="s">
        <v>99</v>
      </c>
      <c r="D7" s="110"/>
      <c r="E7" s="111"/>
      <c r="F7" s="94"/>
      <c r="G7" s="94"/>
      <c r="H7" s="94"/>
      <c r="I7" s="94"/>
      <c r="J7" s="94"/>
      <c r="K7" s="94"/>
      <c r="L7" s="94"/>
      <c r="M7" s="94"/>
      <c r="N7" s="94"/>
      <c r="O7" s="94"/>
      <c r="P7" s="94"/>
      <c r="Q7" s="94"/>
      <c r="R7" s="25"/>
      <c r="S7" s="25"/>
    </row>
    <row r="8" spans="1:35" s="21" customFormat="1" ht="15">
      <c r="A8" s="10"/>
      <c r="B8"/>
      <c r="C8" s="28" t="s">
        <v>7</v>
      </c>
      <c r="D8" s="29"/>
      <c r="E8" s="29"/>
      <c r="F8" s="103" t="s">
        <v>75</v>
      </c>
      <c r="G8" s="103" t="s">
        <v>76</v>
      </c>
      <c r="H8" s="103" t="s">
        <v>77</v>
      </c>
      <c r="I8" s="103" t="s">
        <v>45</v>
      </c>
      <c r="J8" s="103" t="s">
        <v>47</v>
      </c>
      <c r="K8" s="103" t="s">
        <v>51</v>
      </c>
      <c r="L8" s="103" t="s">
        <v>55</v>
      </c>
      <c r="M8" s="103" t="s">
        <v>78</v>
      </c>
      <c r="N8" s="103" t="s">
        <v>79</v>
      </c>
      <c r="O8" s="103" t="s">
        <v>80</v>
      </c>
      <c r="P8" s="103" t="s">
        <v>81</v>
      </c>
      <c r="Q8" s="103" t="s">
        <v>82</v>
      </c>
      <c r="R8"/>
      <c r="S8"/>
      <c r="T8" s="10"/>
      <c r="U8" s="20"/>
      <c r="V8" s="20"/>
      <c r="W8" s="20"/>
      <c r="X8" s="20"/>
      <c r="Y8" s="20"/>
      <c r="Z8" s="20"/>
      <c r="AA8" s="20"/>
      <c r="AB8" s="20"/>
      <c r="AC8" s="20"/>
      <c r="AD8" s="20"/>
      <c r="AE8" s="20"/>
      <c r="AF8" s="20"/>
      <c r="AG8" s="20"/>
      <c r="AH8" s="20"/>
      <c r="AI8" s="20"/>
    </row>
    <row r="9" spans="1:35" ht="20.25" customHeight="1">
      <c r="A9" s="10"/>
      <c r="B9" s="19"/>
      <c r="C9" s="101" t="s">
        <v>84</v>
      </c>
      <c r="D9" s="31"/>
      <c r="E9" s="31"/>
      <c r="F9" s="104">
        <v>0.438</v>
      </c>
      <c r="G9" s="105">
        <v>0.48799999999999999</v>
      </c>
      <c r="H9" s="105">
        <v>0.63400000000000001</v>
      </c>
      <c r="I9" s="105">
        <v>0.67100000000000004</v>
      </c>
      <c r="J9" s="105">
        <v>0.65500000000000003</v>
      </c>
      <c r="K9" s="105">
        <v>0.78100000000000003</v>
      </c>
      <c r="L9" s="105">
        <v>0.89800000000000002</v>
      </c>
      <c r="M9" s="105">
        <v>0.96599999999999997</v>
      </c>
      <c r="N9" s="105">
        <v>0.88600000000000001</v>
      </c>
      <c r="O9" s="105">
        <v>0.87811353241344148</v>
      </c>
      <c r="P9" s="105">
        <v>0.87302339390587125</v>
      </c>
      <c r="Q9" s="105">
        <v>0.97759515227240656</v>
      </c>
    </row>
    <row r="10" spans="1:35" ht="20.25" customHeight="1">
      <c r="A10" s="10"/>
      <c r="B10" s="19"/>
      <c r="C10" s="106"/>
      <c r="D10" s="107"/>
      <c r="E10" s="107"/>
      <c r="F10" s="100"/>
      <c r="G10" s="100"/>
      <c r="H10" s="100"/>
      <c r="I10" s="100"/>
      <c r="J10" s="100"/>
      <c r="K10" s="100"/>
      <c r="L10" s="100"/>
      <c r="M10" s="100"/>
      <c r="N10" s="100"/>
      <c r="O10" s="100"/>
      <c r="P10" s="100"/>
      <c r="Q10" s="108"/>
      <c r="R10" s="10"/>
    </row>
    <row r="11" spans="1:35" ht="20.25" customHeight="1">
      <c r="A11" s="10"/>
      <c r="B11" s="19"/>
      <c r="C11" s="109" t="s">
        <v>100</v>
      </c>
      <c r="D11" s="110"/>
      <c r="E11" s="112"/>
      <c r="F11" s="108"/>
      <c r="G11" s="108"/>
      <c r="H11" s="108"/>
      <c r="I11" s="108"/>
      <c r="J11" s="108"/>
      <c r="K11" s="108"/>
      <c r="L11" s="108"/>
      <c r="M11" s="108"/>
      <c r="N11" s="108"/>
      <c r="O11" s="108"/>
      <c r="P11" s="108"/>
      <c r="Q11" s="108"/>
      <c r="R11" s="10"/>
    </row>
    <row r="12" spans="1:35" ht="20.25" customHeight="1">
      <c r="A12" s="10"/>
      <c r="B12" s="19"/>
      <c r="C12" s="28" t="s">
        <v>7</v>
      </c>
      <c r="D12" s="29"/>
      <c r="E12" s="29"/>
      <c r="F12" s="103" t="s">
        <v>75</v>
      </c>
      <c r="G12" s="103" t="s">
        <v>76</v>
      </c>
      <c r="H12" s="103" t="s">
        <v>77</v>
      </c>
      <c r="I12" s="103" t="s">
        <v>45</v>
      </c>
      <c r="J12" s="103" t="s">
        <v>47</v>
      </c>
      <c r="K12" s="103" t="s">
        <v>51</v>
      </c>
      <c r="L12" s="103" t="s">
        <v>55</v>
      </c>
      <c r="M12" s="103" t="s">
        <v>78</v>
      </c>
      <c r="N12" s="103" t="s">
        <v>79</v>
      </c>
      <c r="O12" s="103" t="s">
        <v>80</v>
      </c>
      <c r="P12" s="103" t="s">
        <v>81</v>
      </c>
      <c r="Q12" s="103" t="s">
        <v>82</v>
      </c>
      <c r="R12" s="10"/>
    </row>
    <row r="13" spans="1:35" ht="20.25" customHeight="1">
      <c r="A13" s="10"/>
      <c r="B13" s="19"/>
      <c r="C13" s="101" t="s">
        <v>84</v>
      </c>
      <c r="D13" s="31"/>
      <c r="E13" s="31"/>
      <c r="F13" s="104">
        <v>0.41823087434338119</v>
      </c>
      <c r="G13" s="105">
        <v>0.47083755198064259</v>
      </c>
      <c r="H13" s="105">
        <v>0.6233573525072601</v>
      </c>
      <c r="I13" s="105">
        <v>0.66777314044950997</v>
      </c>
      <c r="J13" s="105">
        <v>0.65681540466649779</v>
      </c>
      <c r="K13" s="105">
        <v>0.78080882831305709</v>
      </c>
      <c r="L13" s="105">
        <v>0.89027550740676809</v>
      </c>
      <c r="M13" s="105">
        <v>0.96622440101119256</v>
      </c>
      <c r="N13" s="105"/>
      <c r="O13" s="105"/>
      <c r="P13" s="105"/>
      <c r="Q13" s="105"/>
      <c r="R13" s="10"/>
    </row>
    <row r="14" spans="1:35" ht="20.25" customHeight="1">
      <c r="A14" s="10"/>
      <c r="B14" s="10"/>
      <c r="C14" s="10"/>
      <c r="D14" s="10"/>
      <c r="E14" s="10"/>
      <c r="F14"/>
      <c r="G14"/>
      <c r="H14"/>
      <c r="I14"/>
      <c r="J14"/>
      <c r="K14"/>
      <c r="L14"/>
      <c r="M14"/>
      <c r="N14"/>
      <c r="O14" s="92"/>
      <c r="P14" s="92"/>
      <c r="Q14" s="92"/>
      <c r="R14" s="10"/>
    </row>
    <row r="15" spans="1:35" ht="20.25" customHeight="1">
      <c r="A15" s="10"/>
      <c r="B15" s="10"/>
      <c r="C15" s="102" t="s">
        <v>101</v>
      </c>
      <c r="D15" s="10"/>
      <c r="E15" s="10"/>
      <c r="F15"/>
      <c r="G15"/>
      <c r="H15"/>
      <c r="I15"/>
      <c r="J15"/>
      <c r="K15"/>
      <c r="L15"/>
      <c r="M15"/>
      <c r="N15"/>
      <c r="O15" s="92"/>
      <c r="P15" s="92"/>
      <c r="Q15" s="92"/>
      <c r="R15" s="10"/>
    </row>
    <row r="16" spans="1:35" ht="20.25" customHeight="1">
      <c r="A16" s="10"/>
      <c r="B16" s="10"/>
      <c r="C16" s="102" t="s">
        <v>102</v>
      </c>
      <c r="D16" s="10"/>
      <c r="E16" s="10"/>
      <c r="F16"/>
      <c r="G16"/>
      <c r="H16"/>
      <c r="I16"/>
      <c r="J16"/>
      <c r="K16"/>
      <c r="L16"/>
      <c r="M16"/>
      <c r="N16"/>
      <c r="O16" s="92"/>
      <c r="P16" s="92"/>
      <c r="Q16" s="92"/>
      <c r="R16" s="10"/>
    </row>
    <row r="17" spans="3:3" ht="26.25" customHeight="1">
      <c r="C17" s="102" t="s">
        <v>103</v>
      </c>
    </row>
    <row r="18" spans="3:3" ht="26.65" hidden="1" customHeight="1"/>
    <row r="19" spans="3:3" ht="26.45" hidden="1" customHeight="1"/>
    <row r="20" spans="3:3" ht="26.45" hidden="1" customHeight="1"/>
    <row r="21" spans="3:3" ht="26.65" hidden="1" customHeight="1"/>
    <row r="22" spans="3:3" ht="26.65" hidden="1" customHeight="1"/>
    <row r="23" spans="3:3" ht="26.65" hidden="1" customHeight="1"/>
    <row r="24" spans="3:3" ht="26.65" hidden="1" customHeight="1"/>
    <row r="25" spans="3:3" ht="26.65" hidden="1" customHeight="1"/>
    <row r="26" spans="3:3" ht="26.65" hidden="1" customHeight="1"/>
    <row r="27" spans="3:3" ht="26.65" hidden="1" customHeight="1"/>
    <row r="28" spans="3:3" ht="26.65" hidden="1" customHeight="1"/>
    <row r="29" spans="3:3" ht="26.65" hidden="1" customHeight="1"/>
    <row r="30" spans="3:3" ht="26.65" hidden="1" customHeight="1"/>
    <row r="31" spans="3:3" ht="26.65" hidden="1" customHeight="1"/>
    <row r="32" spans="3:3" ht="26.65" hidden="1" customHeight="1"/>
    <row r="33" ht="26.65" hidden="1" customHeight="1"/>
    <row r="34" ht="26.65" hidden="1" customHeight="1"/>
    <row r="35" ht="26.65" hidden="1" customHeight="1"/>
    <row r="36" ht="26.65" hidden="1" customHeight="1"/>
    <row r="37" ht="26.65" hidden="1" customHeight="1"/>
    <row r="38" ht="26.65" hidden="1" customHeight="1"/>
    <row r="39" ht="26.65" hidden="1" customHeight="1"/>
    <row r="40" ht="26.65" hidden="1" customHeight="1"/>
    <row r="41" ht="26.65" hidden="1" customHeight="1"/>
    <row r="42" ht="26.65" hidden="1" customHeight="1"/>
    <row r="43" ht="11.45" hidden="1" customHeight="1"/>
    <row r="44" ht="9" hidden="1" customHeight="1"/>
    <row r="45" ht="17.4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row r="59" ht="26.65" hidden="1" customHeight="1"/>
    <row r="60" ht="26.65" hidden="1" customHeight="1"/>
    <row r="61" ht="26.65" hidden="1" customHeight="1"/>
    <row r="62"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8"/>
  <sheetViews>
    <sheetView showGridLines="0" zoomScaleNormal="100" zoomScalePageLayoutView="40" workbookViewId="0">
      <selection activeCell="G1" sqref="G1"/>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v>44941</v>
      </c>
    </row>
    <row r="4" spans="1:43" ht="15.75">
      <c r="A4" s="10"/>
      <c r="B4" s="12" t="s">
        <v>7</v>
      </c>
      <c r="C4" s="27"/>
      <c r="D4" s="25"/>
      <c r="E4" s="59" t="s">
        <v>104</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5">
      <c r="A9" s="10"/>
      <c r="B9"/>
      <c r="C9" s="28" t="s">
        <v>7</v>
      </c>
      <c r="D9" s="29"/>
      <c r="E9" s="29"/>
      <c r="F9" s="117" t="s">
        <v>33</v>
      </c>
      <c r="G9" s="117"/>
      <c r="H9" s="117"/>
      <c r="I9" s="117"/>
      <c r="J9" s="117"/>
      <c r="K9" s="117"/>
      <c r="L9" s="117"/>
      <c r="M9" s="117"/>
      <c r="N9" s="118"/>
      <c r="O9" s="119" t="s">
        <v>33</v>
      </c>
      <c r="P9" s="117"/>
      <c r="Q9" s="117"/>
      <c r="R9" s="117"/>
      <c r="S9" s="117"/>
      <c r="T9" s="117"/>
      <c r="U9" s="117"/>
      <c r="V9" s="117"/>
      <c r="W9" s="118"/>
      <c r="X9" s="119" t="s">
        <v>57</v>
      </c>
      <c r="Y9" s="117"/>
      <c r="Z9" s="117"/>
      <c r="AA9" s="120"/>
      <c r="AB9" s="10"/>
      <c r="AC9" s="20"/>
      <c r="AD9" s="20"/>
      <c r="AE9" s="20"/>
      <c r="AF9" s="20"/>
      <c r="AG9" s="20"/>
      <c r="AH9" s="20"/>
      <c r="AI9" s="20"/>
      <c r="AJ9" s="20"/>
      <c r="AK9" s="20"/>
      <c r="AL9" s="20"/>
      <c r="AM9" s="20"/>
      <c r="AN9" s="20"/>
      <c r="AO9" s="20"/>
      <c r="AP9" s="20"/>
      <c r="AQ9" s="20"/>
    </row>
    <row r="10" spans="1:43"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106</v>
      </c>
      <c r="O11" s="54">
        <v>2023</v>
      </c>
      <c r="P11" s="54">
        <v>2022</v>
      </c>
      <c r="Q11" s="53">
        <v>2021</v>
      </c>
      <c r="R11" s="53">
        <v>2020</v>
      </c>
      <c r="S11" s="53">
        <v>2019</v>
      </c>
      <c r="T11" s="54" t="s">
        <v>66</v>
      </c>
      <c r="U11" s="54" t="s">
        <v>67</v>
      </c>
      <c r="V11" s="54" t="s">
        <v>68</v>
      </c>
      <c r="W11" s="58" t="s">
        <v>106</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5">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5">
      <c r="A13" s="10"/>
      <c r="B13" s="13"/>
      <c r="C13" s="34"/>
      <c r="D13" s="27" t="s">
        <v>5</v>
      </c>
      <c r="E13" s="33"/>
      <c r="F13" s="75">
        <v>69</v>
      </c>
      <c r="G13" s="72">
        <v>64</v>
      </c>
      <c r="H13" s="72">
        <v>0</v>
      </c>
      <c r="I13" s="72">
        <v>61</v>
      </c>
      <c r="J13" s="72">
        <v>76</v>
      </c>
      <c r="K13" s="65">
        <f>IFERROR(F13/G13-1,"n/a")</f>
        <v>7.8125E-2</v>
      </c>
      <c r="L13" s="65" t="str">
        <f t="shared" ref="L13:L31" si="0">IFERROR(F13/H13-1,"n/a")</f>
        <v>n/a</v>
      </c>
      <c r="M13" s="65">
        <f>IFERROR(F13/I13-1,"n/a")</f>
        <v>0.13114754098360648</v>
      </c>
      <c r="N13" s="61">
        <f t="shared" ref="N13:N14" si="1">IFERROR(F13/J13-1,"n/a")</f>
        <v>-9.210526315789469E-2</v>
      </c>
      <c r="O13" s="69">
        <f>F13</f>
        <v>69</v>
      </c>
      <c r="P13" s="69">
        <f t="shared" ref="P13:S14" si="2">G13</f>
        <v>64</v>
      </c>
      <c r="Q13" s="69">
        <f t="shared" si="2"/>
        <v>0</v>
      </c>
      <c r="R13" s="69">
        <f t="shared" si="2"/>
        <v>61</v>
      </c>
      <c r="S13" s="69">
        <f t="shared" si="2"/>
        <v>76</v>
      </c>
      <c r="T13" s="65">
        <f>IFERROR(O13/P13-1,"n/a")</f>
        <v>7.8125E-2</v>
      </c>
      <c r="U13" s="65" t="str">
        <f>IFERROR(O13/Q13-1,"n/a")</f>
        <v>n/a</v>
      </c>
      <c r="V13" s="65">
        <f>IFERROR(O13/R13-1,"n/a")</f>
        <v>0.13114754098360648</v>
      </c>
      <c r="W13" s="61">
        <f>IFERROR(O13/S13-1,"n/a")</f>
        <v>-9.210526315789469E-2</v>
      </c>
      <c r="X13" s="69">
        <v>346</v>
      </c>
      <c r="Y13" s="69">
        <v>111</v>
      </c>
      <c r="Z13" s="71">
        <v>145</v>
      </c>
      <c r="AA13" s="79">
        <v>386</v>
      </c>
    </row>
    <row r="14" spans="1:43" ht="15">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5">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5">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5">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5">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5">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5">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5">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5">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5">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5">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5">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5">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5">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5">
      <c r="B28" s="13"/>
      <c r="C28" s="34"/>
      <c r="D28" s="27" t="s">
        <v>5</v>
      </c>
      <c r="E28" s="33"/>
      <c r="F28" s="75">
        <f>2+45+38</f>
        <v>85</v>
      </c>
      <c r="G28" s="72">
        <v>0</v>
      </c>
      <c r="H28" s="72">
        <v>1</v>
      </c>
      <c r="I28" s="72">
        <v>0</v>
      </c>
      <c r="J28" s="72">
        <v>1</v>
      </c>
      <c r="K28" s="65" t="str">
        <f>IFERROR(F28/G28-1,"n/a")</f>
        <v>n/a</v>
      </c>
      <c r="L28" s="65">
        <f t="shared" si="0"/>
        <v>84</v>
      </c>
      <c r="M28" s="65" t="str">
        <f t="shared" ref="M28:M31" si="30">IFERROR(F28/I28-1,"n/a")</f>
        <v>n/a</v>
      </c>
      <c r="N28" s="61">
        <f t="shared" si="19"/>
        <v>84</v>
      </c>
      <c r="O28" s="69">
        <f>F28</f>
        <v>85</v>
      </c>
      <c r="P28" s="69">
        <f t="shared" ref="P28:S29" si="31">G28</f>
        <v>0</v>
      </c>
      <c r="Q28" s="69">
        <f t="shared" si="31"/>
        <v>1</v>
      </c>
      <c r="R28" s="69">
        <f t="shared" si="31"/>
        <v>0</v>
      </c>
      <c r="S28" s="69">
        <f t="shared" si="31"/>
        <v>1</v>
      </c>
      <c r="T28" s="65" t="str">
        <f>IFERROR(O28/P28-1,"n/a")</f>
        <v>n/a</v>
      </c>
      <c r="U28" s="65">
        <f t="shared" ref="U28:U31" si="32">IFERROR(O28/Q28-1,"n/a")</f>
        <v>84</v>
      </c>
      <c r="V28" s="65" t="str">
        <f t="shared" ref="V28:V31" si="33">IFERROR(O28/R28-1,"n/a")</f>
        <v>n/a</v>
      </c>
      <c r="W28" s="61">
        <f t="shared" ref="W28:W31" si="34">IFERROR(O28/S28-1,"n/a")</f>
        <v>84</v>
      </c>
      <c r="X28" s="69">
        <v>605</v>
      </c>
      <c r="Y28" s="69">
        <v>127</v>
      </c>
      <c r="Z28" s="71">
        <v>37</v>
      </c>
      <c r="AA28" s="79">
        <f>282+81</f>
        <v>363</v>
      </c>
    </row>
    <row r="29" spans="1:51" ht="15">
      <c r="A29" s="10"/>
      <c r="B29" s="13"/>
      <c r="C29" s="34"/>
      <c r="D29" s="27" t="s">
        <v>11</v>
      </c>
      <c r="E29" s="33"/>
      <c r="F29" s="75">
        <f>1481+148792+625+69047</f>
        <v>219945</v>
      </c>
      <c r="G29" s="72">
        <v>0</v>
      </c>
      <c r="H29" s="72">
        <v>644</v>
      </c>
      <c r="I29" s="72">
        <v>0</v>
      </c>
      <c r="J29" s="72">
        <v>1352</v>
      </c>
      <c r="K29" s="65" t="str">
        <f>IFERROR(F29/G29-1,"n/a")</f>
        <v>n/a</v>
      </c>
      <c r="L29" s="65">
        <f t="shared" si="0"/>
        <v>340.52950310559004</v>
      </c>
      <c r="M29" s="65" t="str">
        <f t="shared" si="30"/>
        <v>n/a</v>
      </c>
      <c r="N29" s="61">
        <f t="shared" si="19"/>
        <v>161.68121301775147</v>
      </c>
      <c r="O29" s="69">
        <f>F29</f>
        <v>219945</v>
      </c>
      <c r="P29" s="69">
        <f t="shared" si="31"/>
        <v>0</v>
      </c>
      <c r="Q29" s="69">
        <f t="shared" si="31"/>
        <v>644</v>
      </c>
      <c r="R29" s="69">
        <f t="shared" si="31"/>
        <v>0</v>
      </c>
      <c r="S29" s="69">
        <f t="shared" si="31"/>
        <v>1352</v>
      </c>
      <c r="T29" s="65" t="str">
        <f>IFERROR(O29/P29-1,"n/a")</f>
        <v>n/a</v>
      </c>
      <c r="U29" s="65">
        <f t="shared" si="32"/>
        <v>340.52950310559004</v>
      </c>
      <c r="V29" s="65" t="str">
        <f t="shared" si="33"/>
        <v>n/a</v>
      </c>
      <c r="W29" s="61">
        <f t="shared" si="34"/>
        <v>161.68121301775147</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305</v>
      </c>
      <c r="G30" s="76">
        <f t="shared" ref="G30" si="36">G13+G16+G19+G22+G25+G28</f>
        <v>186</v>
      </c>
      <c r="H30" s="76">
        <f>H13+H16+H19+H22+H25+H28</f>
        <v>2</v>
      </c>
      <c r="I30" s="76">
        <f t="shared" si="35"/>
        <v>212</v>
      </c>
      <c r="J30" s="76">
        <f t="shared" si="35"/>
        <v>218</v>
      </c>
      <c r="K30" s="67">
        <f>IFERROR(F30/G30-1,"n/a")</f>
        <v>0.63978494623655924</v>
      </c>
      <c r="L30" s="67">
        <f t="shared" si="0"/>
        <v>151.5</v>
      </c>
      <c r="M30" s="67">
        <f t="shared" si="30"/>
        <v>0.43867924528301883</v>
      </c>
      <c r="N30" s="63">
        <f t="shared" si="19"/>
        <v>0.39908256880733939</v>
      </c>
      <c r="O30" s="47">
        <f t="shared" ref="O30:S31" si="37">O13+O16+O19+O22+O25+O28</f>
        <v>305</v>
      </c>
      <c r="P30" s="47">
        <f t="shared" ref="P30" si="38">P13+P16+P19+P22+P25+P28</f>
        <v>186</v>
      </c>
      <c r="Q30" s="47">
        <f t="shared" si="37"/>
        <v>2</v>
      </c>
      <c r="R30" s="47">
        <f t="shared" si="37"/>
        <v>212</v>
      </c>
      <c r="S30" s="47">
        <f t="shared" si="37"/>
        <v>218</v>
      </c>
      <c r="T30" s="67">
        <f>IFERROR(O30/P30-1,"n/a")</f>
        <v>0.63978494623655924</v>
      </c>
      <c r="U30" s="67">
        <f t="shared" si="32"/>
        <v>151.5</v>
      </c>
      <c r="V30" s="67">
        <f t="shared" si="33"/>
        <v>0.43867924528301883</v>
      </c>
      <c r="W30" s="63">
        <f t="shared" si="34"/>
        <v>0.39908256880733939</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833932</v>
      </c>
      <c r="G31" s="77">
        <f t="shared" ref="G31" si="41">G14+G17+G20+G23+G26+G29</f>
        <v>219956</v>
      </c>
      <c r="H31" s="77">
        <f t="shared" si="35"/>
        <v>1288</v>
      </c>
      <c r="I31" s="77">
        <f t="shared" si="35"/>
        <v>555038</v>
      </c>
      <c r="J31" s="77">
        <f t="shared" si="35"/>
        <v>620852</v>
      </c>
      <c r="K31" s="68">
        <f>IFERROR(F31/G31-1,"n/a")</f>
        <v>2.7913582716543308</v>
      </c>
      <c r="L31" s="68">
        <f t="shared" si="0"/>
        <v>646.46273291925468</v>
      </c>
      <c r="M31" s="68">
        <f t="shared" si="30"/>
        <v>0.50247730786000244</v>
      </c>
      <c r="N31" s="64">
        <f t="shared" si="19"/>
        <v>0.3432057881749595</v>
      </c>
      <c r="O31" s="48">
        <f t="shared" si="37"/>
        <v>833932</v>
      </c>
      <c r="P31" s="48">
        <f t="shared" ref="P31" si="42">P14+P17+P20+P23+P26+P29</f>
        <v>219956</v>
      </c>
      <c r="Q31" s="48">
        <f t="shared" si="37"/>
        <v>1288</v>
      </c>
      <c r="R31" s="48">
        <f t="shared" si="37"/>
        <v>555038</v>
      </c>
      <c r="S31" s="48">
        <f t="shared" si="37"/>
        <v>620852</v>
      </c>
      <c r="T31" s="68">
        <f>IFERROR(O31/P31-1,"n/a")</f>
        <v>2.7913582716543308</v>
      </c>
      <c r="U31" s="68">
        <f t="shared" si="32"/>
        <v>646.46273291925468</v>
      </c>
      <c r="V31" s="68">
        <f t="shared" si="33"/>
        <v>0.50247730786000244</v>
      </c>
      <c r="W31" s="64">
        <f t="shared" si="34"/>
        <v>0.3432057881749595</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 customHeight="1">
      <c r="F33" s="42"/>
      <c r="G33" s="42"/>
      <c r="H33" s="42"/>
      <c r="I33" s="42"/>
      <c r="J33" s="42"/>
      <c r="K33" s="42"/>
      <c r="L33" s="42"/>
      <c r="M33" s="42"/>
      <c r="AR33"/>
      <c r="AS33"/>
      <c r="AT33"/>
      <c r="AU33"/>
      <c r="AV33"/>
      <c r="AW33"/>
      <c r="AX33"/>
      <c r="AY33"/>
    </row>
    <row r="34" spans="2:51" s="10" customFormat="1" ht="15">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5">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17" t="str">
        <f>F9</f>
        <v>January</v>
      </c>
      <c r="G36" s="117"/>
      <c r="H36" s="117"/>
      <c r="I36" s="117"/>
      <c r="J36" s="117"/>
      <c r="K36" s="117"/>
      <c r="L36" s="117"/>
      <c r="M36" s="117"/>
      <c r="N36" s="118"/>
      <c r="O36" s="119" t="s">
        <v>105</v>
      </c>
      <c r="P36" s="117"/>
      <c r="Q36" s="117"/>
      <c r="R36" s="117"/>
      <c r="S36" s="117"/>
      <c r="T36" s="117"/>
      <c r="U36" s="117"/>
      <c r="V36" s="117"/>
      <c r="W36" s="118"/>
      <c r="X36" s="119" t="s">
        <v>58</v>
      </c>
      <c r="Y36" s="117"/>
      <c r="Z36" s="117"/>
      <c r="AA36" s="120"/>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106</v>
      </c>
      <c r="O38" s="54"/>
      <c r="P38" s="54" t="s">
        <v>53</v>
      </c>
      <c r="Q38" s="53" t="s">
        <v>54</v>
      </c>
      <c r="R38" s="53" t="s">
        <v>59</v>
      </c>
      <c r="S38" s="53" t="s">
        <v>64</v>
      </c>
      <c r="T38" s="53"/>
      <c r="U38" s="54" t="s">
        <v>66</v>
      </c>
      <c r="V38" s="54" t="s">
        <v>67</v>
      </c>
      <c r="W38" s="58" t="s">
        <v>68</v>
      </c>
      <c r="X38" s="54" t="s">
        <v>54</v>
      </c>
      <c r="Y38" s="54"/>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69</v>
      </c>
      <c r="G40" s="75">
        <f t="shared" ref="G40" si="45">G13</f>
        <v>64</v>
      </c>
      <c r="H40" s="75">
        <f t="shared" si="44"/>
        <v>0</v>
      </c>
      <c r="I40" s="75">
        <f t="shared" si="44"/>
        <v>61</v>
      </c>
      <c r="J40" s="75">
        <f t="shared" si="44"/>
        <v>76</v>
      </c>
      <c r="K40" s="65">
        <f>IFERROR(F40/G40-1,"n/a")</f>
        <v>7.8125E-2</v>
      </c>
      <c r="L40" s="65" t="str">
        <f t="shared" ref="L40:L41" si="46">IFERROR(F40/H40-1,"n/a")</f>
        <v>n/a</v>
      </c>
      <c r="M40" s="65">
        <f>IFERROR(F40/I40-1,"n/a")</f>
        <v>0.13114754098360648</v>
      </c>
      <c r="N40" s="61">
        <f t="shared" ref="N40:N41" si="47">IFERROR(F40/J40-1,"n/a")</f>
        <v>-9.210526315789469E-2</v>
      </c>
      <c r="O40" s="113"/>
      <c r="P40" s="71">
        <f>+O13-'Mar-22'!M10+'Dec-22'!M13</f>
        <v>218</v>
      </c>
      <c r="Q40" s="71">
        <f>+P13-'Mar-22'!N10+'Dec-22'!N13</f>
        <v>175</v>
      </c>
      <c r="R40" s="83">
        <f>+Q13-'Mar-22'!O10+'Dec-22'!O13</f>
        <v>0</v>
      </c>
      <c r="S40" s="71">
        <f>+R13-'Mar-22'!P10+'Dec-22'!P13</f>
        <v>247</v>
      </c>
      <c r="T40" s="113"/>
      <c r="U40" s="65">
        <f>IFERROR(P40/Q40-1,"n/a")</f>
        <v>0.24571428571428577</v>
      </c>
      <c r="V40" s="65" t="str">
        <f>IFERROR(P40/R40-1,"n/a")</f>
        <v>n/a</v>
      </c>
      <c r="W40" s="61">
        <f>IFERROR(P40/S40-1,"n/a")</f>
        <v>-0.11740890688259109</v>
      </c>
      <c r="X40" s="90">
        <v>308</v>
      </c>
      <c r="Y40" s="90"/>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4"/>
      <c r="P41" s="71">
        <f>+O14-'Mar-22'!M11+'Dec-22'!M14</f>
        <v>339818</v>
      </c>
      <c r="Q41" s="83">
        <f>+P14-'Mar-22'!N11+'Dec-22'!N14</f>
        <v>131657</v>
      </c>
      <c r="R41" s="83">
        <f>+Q14-'Mar-22'!O11+'Dec-22'!O14</f>
        <v>0</v>
      </c>
      <c r="S41" s="83">
        <f>+R14-'Mar-22'!P11+'Dec-22'!P14</f>
        <v>456712</v>
      </c>
      <c r="T41" s="114"/>
      <c r="U41" s="65">
        <f>IFERROR(P41/Q41-1,"n/a")</f>
        <v>1.5810856999627823</v>
      </c>
      <c r="V41" s="65" t="str">
        <f>IFERROR(P41/R41-1,"n/a")</f>
        <v>n/a</v>
      </c>
      <c r="W41" s="61">
        <f>IFERROR(P41/S41-1,"n/a")</f>
        <v>-0.25594685491075342</v>
      </c>
      <c r="X41" s="90">
        <v>237191</v>
      </c>
      <c r="Y41" s="90"/>
      <c r="Z41" s="85">
        <v>258885</v>
      </c>
      <c r="AA41" s="79">
        <v>606801</v>
      </c>
    </row>
    <row r="42" spans="2:51" s="10" customFormat="1" ht="15" customHeight="1">
      <c r="C42" s="32" t="s">
        <v>20</v>
      </c>
      <c r="D42" s="27"/>
      <c r="E42" s="33"/>
      <c r="F42" s="27"/>
      <c r="G42" s="27"/>
      <c r="H42" s="27"/>
      <c r="I42" s="27"/>
      <c r="J42" s="27"/>
      <c r="K42" s="65"/>
      <c r="L42" s="65"/>
      <c r="M42" s="65"/>
      <c r="N42" s="62"/>
      <c r="O42" s="115"/>
      <c r="P42" s="88"/>
      <c r="Q42" s="88"/>
      <c r="R42" s="88"/>
      <c r="S42" s="88"/>
      <c r="T42" s="115"/>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13"/>
      <c r="P43" s="71">
        <f>+O16-'Mar-22'!M13+'Dec-22'!M16</f>
        <v>748</v>
      </c>
      <c r="Q43" s="71">
        <f>+P16-'Mar-22'!N13+'Dec-22'!N16</f>
        <v>299</v>
      </c>
      <c r="R43" s="71">
        <f>+Q16-'Mar-22'!O13+'Dec-22'!O16</f>
        <v>0</v>
      </c>
      <c r="S43" s="71">
        <f>+R16-'Mar-22'!P13+'Dec-22'!P16</f>
        <v>757</v>
      </c>
      <c r="T43" s="113"/>
      <c r="U43" s="65">
        <f t="shared" ref="U43:U44" si="55">IFERROR(P43/Q43-1,"n/a")</f>
        <v>1.5016722408026757</v>
      </c>
      <c r="V43" s="65" t="str">
        <f t="shared" ref="V43:V44" si="56">IFERROR(P43/R43-1,"n/a")</f>
        <v>n/a</v>
      </c>
      <c r="W43" s="61">
        <f t="shared" ref="W43:W44" si="57">IFERROR(P43/S43-1,"n/a")</f>
        <v>-1.1889035667106973E-2</v>
      </c>
      <c r="X43" s="90">
        <v>336</v>
      </c>
      <c r="Y43" s="90"/>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4"/>
      <c r="P44" s="71">
        <f>+O17-'Mar-22'!M14+'Dec-22'!M17</f>
        <v>1848128</v>
      </c>
      <c r="Q44" s="71">
        <f>+P17-'Mar-22'!N14+'Dec-22'!N17</f>
        <v>486937</v>
      </c>
      <c r="R44" s="71">
        <f>+Q17-'Mar-22'!O14+'Dec-22'!O17</f>
        <v>0</v>
      </c>
      <c r="S44" s="71">
        <f>+R17-'Mar-22'!P14+'Dec-22'!P17</f>
        <v>2366036</v>
      </c>
      <c r="T44" s="113"/>
      <c r="U44" s="65">
        <f t="shared" si="55"/>
        <v>2.7954150126197024</v>
      </c>
      <c r="V44" s="65" t="str">
        <f t="shared" si="56"/>
        <v>n/a</v>
      </c>
      <c r="W44" s="61">
        <f t="shared" si="57"/>
        <v>-0.2188926964763005</v>
      </c>
      <c r="X44" s="90">
        <v>533563</v>
      </c>
      <c r="Y44" s="90"/>
      <c r="Z44" s="85">
        <v>140552</v>
      </c>
      <c r="AA44" s="79">
        <v>2441594</v>
      </c>
    </row>
    <row r="45" spans="2:51" s="10" customFormat="1" ht="15" customHeight="1">
      <c r="C45" s="32" t="s">
        <v>15</v>
      </c>
      <c r="D45" s="27"/>
      <c r="E45" s="33"/>
      <c r="F45" s="88"/>
      <c r="G45" s="88"/>
      <c r="H45" s="88"/>
      <c r="I45" s="88"/>
      <c r="J45" s="73"/>
      <c r="K45" s="65"/>
      <c r="L45" s="65"/>
      <c r="M45" s="65"/>
      <c r="N45" s="61"/>
      <c r="O45" s="115"/>
      <c r="P45" s="88"/>
      <c r="Q45" s="88"/>
      <c r="R45" s="88"/>
      <c r="S45" s="88"/>
      <c r="T45" s="115"/>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13"/>
      <c r="P46" s="71">
        <f>+O19-'Mar-22'!M16+'Dec-22'!M19</f>
        <v>469</v>
      </c>
      <c r="Q46" s="71">
        <f>+P19-'Mar-22'!N16+'Dec-22'!N19</f>
        <v>26</v>
      </c>
      <c r="R46" s="71">
        <f>+Q19-'Mar-22'!O16+'Dec-22'!O19</f>
        <v>1</v>
      </c>
      <c r="S46" s="71">
        <f>+R19-'Mar-22'!P16+'Dec-22'!P19</f>
        <v>186</v>
      </c>
      <c r="T46" s="113"/>
      <c r="U46" s="65">
        <f t="shared" ref="U46:U47" si="63">IFERROR(P46/Q46-1,"n/a")</f>
        <v>17.03846153846154</v>
      </c>
      <c r="V46" s="65">
        <f t="shared" ref="V46:V47" si="64">IFERROR(P46/R46-1,"n/a")</f>
        <v>468</v>
      </c>
      <c r="W46" s="61">
        <f t="shared" ref="W46:W47" si="65">IFERROR(P46/S46-1,"n/a")</f>
        <v>1.521505376344086</v>
      </c>
      <c r="X46" s="90">
        <v>33</v>
      </c>
      <c r="Y46" s="90"/>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4"/>
      <c r="P47" s="71">
        <f>+O20-'Mar-22'!M17+'Dec-22'!M20</f>
        <v>563747</v>
      </c>
      <c r="Q47" s="71">
        <f>+P20-'Mar-22'!N17+'Dec-22'!N20</f>
        <v>9425</v>
      </c>
      <c r="R47" s="71">
        <f>+Q20-'Mar-22'!O17+'Dec-22'!O20</f>
        <v>111</v>
      </c>
      <c r="S47" s="71">
        <f>+R20-'Mar-22'!P17+'Dec-22'!P20</f>
        <v>250106</v>
      </c>
      <c r="T47" s="113"/>
      <c r="U47" s="65">
        <f t="shared" si="63"/>
        <v>58.814005305039785</v>
      </c>
      <c r="V47" s="65">
        <f t="shared" si="64"/>
        <v>5077.801801801802</v>
      </c>
      <c r="W47" s="61">
        <f t="shared" si="65"/>
        <v>1.2540322903089089</v>
      </c>
      <c r="X47" s="83">
        <v>10083</v>
      </c>
      <c r="Y47" s="83"/>
      <c r="Z47" s="85">
        <v>1753</v>
      </c>
      <c r="AA47" s="79">
        <f>176097+74816</f>
        <v>250913</v>
      </c>
    </row>
    <row r="48" spans="2:51" s="10" customFormat="1" ht="15" customHeight="1">
      <c r="C48" s="32" t="s">
        <v>10</v>
      </c>
      <c r="D48" s="27"/>
      <c r="E48" s="35"/>
      <c r="F48" s="73"/>
      <c r="G48" s="73"/>
      <c r="H48" s="73"/>
      <c r="I48" s="73"/>
      <c r="J48" s="73"/>
      <c r="K48" s="65"/>
      <c r="L48" s="65"/>
      <c r="M48" s="65"/>
      <c r="N48" s="61"/>
      <c r="O48" s="115"/>
      <c r="P48" s="88"/>
      <c r="Q48" s="88"/>
      <c r="R48" s="88"/>
      <c r="S48" s="88"/>
      <c r="T48" s="115"/>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13"/>
      <c r="P49" s="71">
        <f>+O22-'Mar-22'!M19+'Dec-22'!M22</f>
        <v>927</v>
      </c>
      <c r="Q49" s="71">
        <f>+P22-'Mar-22'!N19+'Dec-22'!N22</f>
        <v>511</v>
      </c>
      <c r="R49" s="71">
        <f>+Q22-'Mar-22'!O19+'Dec-22'!O22</f>
        <v>42</v>
      </c>
      <c r="S49" s="71">
        <f>+R22-'Mar-22'!P19+'Dec-22'!P22</f>
        <v>1015</v>
      </c>
      <c r="T49" s="113"/>
      <c r="U49" s="65">
        <f t="shared" ref="U49:U50" si="73">IFERROR(P49/Q49-1,"n/a")</f>
        <v>0.81409001956947158</v>
      </c>
      <c r="V49" s="65">
        <f t="shared" ref="V49:V50" si="74">IFERROR(P49/R49-1,"n/a")</f>
        <v>21.071428571428573</v>
      </c>
      <c r="W49" s="61">
        <f t="shared" ref="W49:W50" si="75">IFERROR(P49/S49-1,"n/a")</f>
        <v>-8.6699507389162545E-2</v>
      </c>
      <c r="X49" s="90">
        <v>744</v>
      </c>
      <c r="Y49" s="90"/>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4"/>
      <c r="P50" s="71">
        <f>+O23-'Mar-22'!M20+'Dec-22'!M23</f>
        <v>3016301</v>
      </c>
      <c r="Q50" s="71">
        <f>+P23-'Mar-22'!N20+'Dec-22'!N23</f>
        <v>832267</v>
      </c>
      <c r="R50" s="71">
        <f>+Q23-'Mar-22'!O20+'Dec-22'!O23</f>
        <v>0</v>
      </c>
      <c r="S50" s="71">
        <f>+R23-'Mar-22'!P20+'Dec-22'!P23</f>
        <v>3150743</v>
      </c>
      <c r="T50" s="113"/>
      <c r="U50" s="65">
        <f t="shared" si="73"/>
        <v>2.6241987246881111</v>
      </c>
      <c r="V50" s="65" t="str">
        <f t="shared" si="74"/>
        <v>n/a</v>
      </c>
      <c r="W50" s="61">
        <f t="shared" si="75"/>
        <v>-4.2669935313670471E-2</v>
      </c>
      <c r="X50" s="83">
        <v>1290779</v>
      </c>
      <c r="Y50" s="83"/>
      <c r="Z50" s="85">
        <v>833999</v>
      </c>
      <c r="AA50" s="79">
        <v>3627458</v>
      </c>
    </row>
    <row r="51" spans="1:51" s="10" customFormat="1" ht="15" customHeight="1">
      <c r="C51" s="32" t="s">
        <v>16</v>
      </c>
      <c r="D51" s="27"/>
      <c r="E51" s="33"/>
      <c r="F51" s="73"/>
      <c r="G51" s="73"/>
      <c r="H51" s="73"/>
      <c r="I51" s="73"/>
      <c r="J51" s="73"/>
      <c r="K51" s="65"/>
      <c r="L51" s="65"/>
      <c r="M51" s="65"/>
      <c r="N51" s="61"/>
      <c r="O51" s="115"/>
      <c r="P51" s="88"/>
      <c r="Q51" s="88"/>
      <c r="R51" s="88"/>
      <c r="S51" s="88"/>
      <c r="T51" s="115"/>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13"/>
      <c r="P52" s="71">
        <f>+O25-'Mar-22'!M22+'Dec-22'!M25</f>
        <v>264</v>
      </c>
      <c r="Q52" s="71">
        <f>+P25-'Mar-22'!N22+'Dec-22'!N25</f>
        <v>101</v>
      </c>
      <c r="R52" s="71">
        <f>+Q25-'Mar-22'!O22+'Dec-22'!O25</f>
        <v>24</v>
      </c>
      <c r="S52" s="71">
        <f>+R25-'Mar-22'!P22+'Dec-22'!P25</f>
        <v>357</v>
      </c>
      <c r="T52" s="113"/>
      <c r="U52" s="65">
        <f t="shared" ref="U52:U53" si="82">IFERROR(P52/Q52-1,"n/a")</f>
        <v>1.613861386138614</v>
      </c>
      <c r="V52" s="65">
        <f t="shared" ref="V52:V53" si="83">IFERROR(P52/R52-1,"n/a")</f>
        <v>10</v>
      </c>
      <c r="W52" s="61">
        <f t="shared" ref="W52:W53" si="84">IFERROR(P52/S52-1,"n/a")</f>
        <v>-0.26050420168067223</v>
      </c>
      <c r="X52" s="90">
        <v>121</v>
      </c>
      <c r="Y52" s="90"/>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4"/>
      <c r="P53" s="71">
        <f>+O26-'Mar-22'!M23+'Dec-22'!M26</f>
        <v>518729</v>
      </c>
      <c r="Q53" s="71">
        <f>+P26-'Mar-22'!N23+'Dec-22'!N26</f>
        <v>140870</v>
      </c>
      <c r="R53" s="71">
        <f>+Q26-'Mar-22'!O23+'Dec-22'!O26</f>
        <v>19603</v>
      </c>
      <c r="S53" s="71">
        <f>+R26-'Mar-22'!P23+'Dec-22'!P26</f>
        <v>848881</v>
      </c>
      <c r="T53" s="113"/>
      <c r="U53" s="65">
        <f t="shared" si="82"/>
        <v>2.6823241286292325</v>
      </c>
      <c r="V53" s="65">
        <f t="shared" si="83"/>
        <v>25.461715043615772</v>
      </c>
      <c r="W53" s="61">
        <f t="shared" si="84"/>
        <v>-0.38892612745484934</v>
      </c>
      <c r="X53" s="83">
        <v>165689</v>
      </c>
      <c r="Y53" s="83"/>
      <c r="Z53" s="85">
        <v>67144</v>
      </c>
      <c r="AA53" s="79">
        <v>865961</v>
      </c>
    </row>
    <row r="54" spans="1:51" s="10" customFormat="1" ht="15" customHeight="1">
      <c r="A54"/>
      <c r="B54"/>
      <c r="C54" s="32" t="s">
        <v>17</v>
      </c>
      <c r="D54" s="27"/>
      <c r="E54" s="33"/>
      <c r="F54" s="73"/>
      <c r="G54" s="73"/>
      <c r="H54" s="73"/>
      <c r="I54" s="73"/>
      <c r="J54" s="73"/>
      <c r="K54" s="65"/>
      <c r="L54" s="65"/>
      <c r="M54" s="65"/>
      <c r="N54" s="61"/>
      <c r="O54" s="115"/>
      <c r="P54" s="88"/>
      <c r="Q54" s="88"/>
      <c r="R54" s="88"/>
      <c r="S54" s="88"/>
      <c r="T54" s="115"/>
      <c r="U54" s="65"/>
      <c r="V54" s="65"/>
      <c r="W54" s="61"/>
      <c r="X54" s="91"/>
      <c r="Y54" s="91"/>
      <c r="Z54" s="45"/>
      <c r="AA54" s="80"/>
      <c r="AR54"/>
      <c r="AS54"/>
      <c r="AT54"/>
      <c r="AU54"/>
      <c r="AV54"/>
      <c r="AW54"/>
      <c r="AX54"/>
      <c r="AY54"/>
    </row>
    <row r="55" spans="1:51" s="10" customFormat="1" ht="15.4" customHeight="1">
      <c r="A55"/>
      <c r="B55"/>
      <c r="C55" s="34"/>
      <c r="D55" s="27" t="s">
        <v>5</v>
      </c>
      <c r="E55" s="33"/>
      <c r="F55" s="75">
        <f t="shared" ref="F55:J56" si="86">F28</f>
        <v>85</v>
      </c>
      <c r="G55" s="75">
        <f t="shared" ref="G55" si="87">G28</f>
        <v>0</v>
      </c>
      <c r="H55" s="75">
        <f t="shared" si="86"/>
        <v>1</v>
      </c>
      <c r="I55" s="75">
        <f t="shared" si="86"/>
        <v>0</v>
      </c>
      <c r="J55" s="75">
        <f t="shared" si="86"/>
        <v>1</v>
      </c>
      <c r="K55" s="65" t="str">
        <f>IFERROR(F55/G55-1,"n/a")</f>
        <v>n/a</v>
      </c>
      <c r="L55" s="65">
        <f t="shared" ref="L55:L58" si="88">IFERROR(F55/H55-1,"n/a")</f>
        <v>84</v>
      </c>
      <c r="M55" s="65" t="str">
        <f t="shared" ref="M55:M58" si="89">IFERROR(F55/I55-1,"n/a")</f>
        <v>n/a</v>
      </c>
      <c r="N55" s="61">
        <f t="shared" ref="N55:N58" si="90">IFERROR(F55/J55-1,"n/a")</f>
        <v>84</v>
      </c>
      <c r="O55" s="113"/>
      <c r="P55" s="71">
        <f>+O28-'Mar-22'!M25+'Dec-22'!M28</f>
        <v>674</v>
      </c>
      <c r="Q55" s="71">
        <f>+P28-'Mar-22'!N25+'Dec-22'!N28</f>
        <v>124</v>
      </c>
      <c r="R55" s="71">
        <f>+Q28-'Mar-22'!O25+'Dec-22'!O28</f>
        <v>37</v>
      </c>
      <c r="S55" s="71">
        <f>+R28-'Mar-22'!P25+'Dec-22'!P28</f>
        <v>359</v>
      </c>
      <c r="T55" s="113"/>
      <c r="U55" s="65">
        <f t="shared" ref="U55" si="91">IFERROR(P55/Q55-1,"n/a")</f>
        <v>4.435483870967742</v>
      </c>
      <c r="V55" s="65">
        <f t="shared" ref="V55" si="92">IFERROR(P55/R55-1,"n/a")</f>
        <v>17.216216216216218</v>
      </c>
      <c r="W55" s="61">
        <f t="shared" ref="W55" si="93">IFERROR(P55/S55-1,"n/a")</f>
        <v>0.87743732590529255</v>
      </c>
      <c r="X55" s="90">
        <v>140</v>
      </c>
      <c r="Y55" s="90"/>
      <c r="Z55" s="71">
        <v>40</v>
      </c>
      <c r="AA55" s="79">
        <v>360</v>
      </c>
      <c r="AR55"/>
      <c r="AS55"/>
      <c r="AT55"/>
      <c r="AU55"/>
      <c r="AV55"/>
      <c r="AW55"/>
      <c r="AX55"/>
      <c r="AY55"/>
    </row>
    <row r="56" spans="1:51" s="10" customFormat="1" ht="15.4" customHeight="1">
      <c r="A56"/>
      <c r="B56"/>
      <c r="C56" s="34"/>
      <c r="D56" s="27" t="s">
        <v>11</v>
      </c>
      <c r="E56" s="33"/>
      <c r="F56" s="75">
        <f t="shared" si="86"/>
        <v>219945</v>
      </c>
      <c r="G56" s="75">
        <f t="shared" ref="G56" si="94">G29</f>
        <v>0</v>
      </c>
      <c r="H56" s="75">
        <f t="shared" si="86"/>
        <v>644</v>
      </c>
      <c r="I56" s="75">
        <f t="shared" si="86"/>
        <v>0</v>
      </c>
      <c r="J56" s="75">
        <f t="shared" si="86"/>
        <v>1352</v>
      </c>
      <c r="K56" s="65" t="str">
        <f>IFERROR(F56/G56-1,"n/a")</f>
        <v>n/a</v>
      </c>
      <c r="L56" s="65">
        <f t="shared" si="88"/>
        <v>340.52950310559004</v>
      </c>
      <c r="M56" s="65" t="str">
        <f t="shared" si="89"/>
        <v>n/a</v>
      </c>
      <c r="N56" s="61">
        <f t="shared" si="90"/>
        <v>161.68121301775147</v>
      </c>
      <c r="O56" s="114"/>
      <c r="P56" s="83">
        <f>+O29-'Mar-22'!M26+'Dec-22'!M29</f>
        <v>1306588</v>
      </c>
      <c r="Q56" s="83">
        <f>+P29-'Mar-22'!N26+'Dec-22'!N29</f>
        <v>162944</v>
      </c>
      <c r="R56" s="83">
        <f>+Q29-'Mar-22'!O26+'Dec-22'!O29</f>
        <v>28814</v>
      </c>
      <c r="S56" s="83">
        <f>+R29-'Mar-22'!P26+'Dec-22'!P29</f>
        <v>861055</v>
      </c>
      <c r="T56" s="114"/>
      <c r="U56" s="65">
        <f>IFERROR(P56/Q56-1,"n/a")</f>
        <v>7.0186321681068335</v>
      </c>
      <c r="V56" s="65">
        <f>IFERROR(P56/R56-1,"n/a")</f>
        <v>44.345595890886372</v>
      </c>
      <c r="W56" s="61">
        <f>IFERROR(P56/S56-1,"n/a")</f>
        <v>0.51742687749330774</v>
      </c>
      <c r="X56" s="83">
        <v>174336</v>
      </c>
      <c r="Y56" s="83"/>
      <c r="Z56" s="85">
        <v>21928</v>
      </c>
      <c r="AA56" s="79">
        <f>706948+155011</f>
        <v>861959</v>
      </c>
      <c r="AR56"/>
      <c r="AS56"/>
      <c r="AT56"/>
      <c r="AU56"/>
      <c r="AV56"/>
      <c r="AW56"/>
      <c r="AX56"/>
      <c r="AY56"/>
    </row>
    <row r="57" spans="1:51" s="10" customFormat="1" ht="26.65" customHeight="1" thickBot="1">
      <c r="A57"/>
      <c r="B57"/>
      <c r="C57" s="36" t="s">
        <v>12</v>
      </c>
      <c r="D57" s="37"/>
      <c r="E57" s="38"/>
      <c r="F57" s="76">
        <f t="shared" ref="F57:J58" si="95">F40+F43+F46+F49+F52+F55</f>
        <v>305</v>
      </c>
      <c r="G57" s="76">
        <f t="shared" ref="G57" si="96">G40+G43+G46+G49+G52+G55</f>
        <v>186</v>
      </c>
      <c r="H57" s="76">
        <f t="shared" si="95"/>
        <v>2</v>
      </c>
      <c r="I57" s="76">
        <f t="shared" si="95"/>
        <v>212</v>
      </c>
      <c r="J57" s="76">
        <f t="shared" si="95"/>
        <v>218</v>
      </c>
      <c r="K57" s="67">
        <f>IFERROR(F57/G57-1,"n/a")</f>
        <v>0.63978494623655924</v>
      </c>
      <c r="L57" s="67">
        <f t="shared" si="88"/>
        <v>151.5</v>
      </c>
      <c r="M57" s="67">
        <f t="shared" si="89"/>
        <v>0.43867924528301883</v>
      </c>
      <c r="N57" s="63">
        <f t="shared" si="90"/>
        <v>0.39908256880733939</v>
      </c>
      <c r="O57" s="47"/>
      <c r="P57" s="47">
        <f t="shared" ref="P57" si="97">P40+P43+P46+P49+P52+P55</f>
        <v>3300</v>
      </c>
      <c r="Q57" s="47">
        <f t="shared" ref="Q57:S58" si="98">Q40+Q43+Q46+Q49+Q52+Q55</f>
        <v>1236</v>
      </c>
      <c r="R57" s="47">
        <f t="shared" si="98"/>
        <v>104</v>
      </c>
      <c r="S57" s="47">
        <f t="shared" si="98"/>
        <v>2921</v>
      </c>
      <c r="T57" s="47"/>
      <c r="U57" s="67">
        <f>IFERROR(P57/Q57-1,"n/a")</f>
        <v>1.6699029126213594</v>
      </c>
      <c r="V57" s="67">
        <f>IFERROR(P57/R57-1,"n/a")</f>
        <v>30.73076923076923</v>
      </c>
      <c r="W57" s="63">
        <f>IFERROR(P57/S57-1,"n/a")</f>
        <v>0.12975008558712764</v>
      </c>
      <c r="X57" s="47">
        <f t="shared" ref="X57:AA58" si="99">X40+X43+X46+X49+X52+X55</f>
        <v>1682</v>
      </c>
      <c r="Y57" s="47"/>
      <c r="Z57" s="47">
        <f t="shared" si="99"/>
        <v>679</v>
      </c>
      <c r="AA57" s="81">
        <f t="shared" si="99"/>
        <v>3274</v>
      </c>
      <c r="AR57"/>
      <c r="AS57"/>
      <c r="AT57"/>
      <c r="AU57"/>
      <c r="AV57"/>
      <c r="AW57"/>
      <c r="AX57"/>
      <c r="AY57"/>
    </row>
    <row r="58" spans="1:51" s="10" customFormat="1" ht="26.65" customHeight="1" thickTop="1" thickBot="1">
      <c r="A58"/>
      <c r="B58"/>
      <c r="C58" s="39" t="s">
        <v>13</v>
      </c>
      <c r="D58" s="40"/>
      <c r="E58" s="41"/>
      <c r="F58" s="77">
        <f t="shared" si="95"/>
        <v>833932</v>
      </c>
      <c r="G58" s="77">
        <f t="shared" ref="G58" si="100">G41+G44+G47+G50+G53+G56</f>
        <v>219956</v>
      </c>
      <c r="H58" s="77">
        <f t="shared" si="95"/>
        <v>1288</v>
      </c>
      <c r="I58" s="77">
        <f t="shared" si="95"/>
        <v>555038</v>
      </c>
      <c r="J58" s="77">
        <f t="shared" si="95"/>
        <v>620852</v>
      </c>
      <c r="K58" s="68">
        <f>IFERROR(F58/G58-1,"n/a")</f>
        <v>2.7913582716543308</v>
      </c>
      <c r="L58" s="68">
        <f t="shared" si="88"/>
        <v>646.46273291925468</v>
      </c>
      <c r="M58" s="68">
        <f t="shared" si="89"/>
        <v>0.50247730786000244</v>
      </c>
      <c r="N58" s="64">
        <f t="shared" si="90"/>
        <v>0.3432057881749595</v>
      </c>
      <c r="O58" s="48"/>
      <c r="P58" s="48">
        <f t="shared" ref="P58" si="101">P41+P44+P47+P50+P53+P56</f>
        <v>7593311</v>
      </c>
      <c r="Q58" s="48">
        <f t="shared" si="98"/>
        <v>1764100</v>
      </c>
      <c r="R58" s="48">
        <f t="shared" si="98"/>
        <v>48528</v>
      </c>
      <c r="S58" s="48">
        <f t="shared" si="98"/>
        <v>7933533</v>
      </c>
      <c r="T58" s="48"/>
      <c r="U58" s="68">
        <f>IFERROR(P58/Q58-1,"n/a")</f>
        <v>3.3043540615611358</v>
      </c>
      <c r="V58" s="68">
        <f>IFERROR(P58/R58-1,"n/a")</f>
        <v>155.47277860204417</v>
      </c>
      <c r="W58" s="64">
        <f>IFERROR(P58/S58-1,"n/a")</f>
        <v>-4.2884046741848758E-2</v>
      </c>
      <c r="X58" s="48">
        <f t="shared" si="99"/>
        <v>2411641</v>
      </c>
      <c r="Y58" s="48"/>
      <c r="Z58" s="48">
        <f t="shared" si="99"/>
        <v>1324261</v>
      </c>
      <c r="AA58" s="82">
        <f t="shared" si="99"/>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6"/>
      <c r="Q60" s="116"/>
      <c r="R60" s="116"/>
      <c r="S60" s="116"/>
    </row>
    <row r="61" spans="1:51" ht="26.65" customHeight="1">
      <c r="P61" s="116"/>
      <c r="Q61" s="116"/>
      <c r="R61" s="116"/>
      <c r="S61" s="116"/>
    </row>
    <row r="62" spans="1:51" ht="26.65" customHeight="1">
      <c r="P62" s="116"/>
      <c r="Q62" s="116"/>
      <c r="R62" s="116"/>
      <c r="S62" s="116"/>
    </row>
    <row r="63" spans="1:51" ht="26.65" customHeight="1">
      <c r="P63" s="116"/>
      <c r="Q63" s="116"/>
      <c r="R63" s="116"/>
      <c r="S63" s="116"/>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M57" sqref="M57:P58"/>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44941</v>
      </c>
    </row>
    <row r="4" spans="1:38" ht="15.75">
      <c r="A4" s="10"/>
      <c r="B4" s="12" t="s">
        <v>7</v>
      </c>
      <c r="C4" s="27"/>
      <c r="D4" s="25"/>
      <c r="E4" s="59" t="s">
        <v>96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7" t="s">
        <v>31</v>
      </c>
      <c r="G9" s="117"/>
      <c r="H9" s="117"/>
      <c r="I9" s="117"/>
      <c r="J9" s="117"/>
      <c r="K9" s="117"/>
      <c r="L9" s="118"/>
      <c r="M9" s="119" t="s">
        <v>97</v>
      </c>
      <c r="N9" s="117"/>
      <c r="O9" s="117"/>
      <c r="P9" s="117"/>
      <c r="Q9" s="117"/>
      <c r="R9" s="117"/>
      <c r="S9" s="118"/>
      <c r="T9" s="119" t="s">
        <v>57</v>
      </c>
      <c r="U9" s="117"/>
      <c r="V9" s="120"/>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5">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5">
      <c r="A15" s="10"/>
      <c r="B15" s="13"/>
      <c r="C15" s="32" t="s">
        <v>74</v>
      </c>
      <c r="D15" s="27"/>
      <c r="E15" s="33"/>
      <c r="F15" s="98"/>
      <c r="G15" s="98"/>
      <c r="H15" s="98"/>
      <c r="I15" s="98"/>
      <c r="J15" s="65"/>
      <c r="K15" s="65"/>
      <c r="L15" s="62"/>
      <c r="M15" s="88"/>
      <c r="N15" s="88"/>
      <c r="O15" s="88"/>
      <c r="P15" s="88"/>
      <c r="Q15" s="65"/>
      <c r="R15" s="66"/>
      <c r="S15" s="62"/>
      <c r="T15" s="44"/>
      <c r="U15" s="45"/>
      <c r="V15" s="80"/>
    </row>
    <row r="16" spans="1:38" ht="15">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5">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5">
      <c r="A18" s="10"/>
      <c r="B18" s="13"/>
      <c r="C18" s="32" t="s">
        <v>15</v>
      </c>
      <c r="D18" s="27"/>
      <c r="E18" s="33"/>
      <c r="F18" s="73"/>
      <c r="G18" s="99"/>
      <c r="H18" s="99"/>
      <c r="I18" s="99"/>
      <c r="J18" s="65"/>
      <c r="K18" s="65"/>
      <c r="L18" s="61"/>
      <c r="M18" s="88"/>
      <c r="N18" s="88"/>
      <c r="O18" s="88"/>
      <c r="P18" s="88"/>
      <c r="Q18" s="65"/>
      <c r="R18" s="65"/>
      <c r="S18" s="61"/>
      <c r="T18" s="44"/>
      <c r="U18" s="45"/>
      <c r="V18" s="80"/>
    </row>
    <row r="19" spans="1:46" ht="15">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5">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5">
      <c r="A21" s="10"/>
      <c r="B21" s="13"/>
      <c r="C21" s="32" t="s">
        <v>10</v>
      </c>
      <c r="D21" s="27"/>
      <c r="E21" s="35"/>
      <c r="F21" s="73"/>
      <c r="G21" s="99"/>
      <c r="H21" s="99"/>
      <c r="I21" s="99"/>
      <c r="J21" s="65"/>
      <c r="K21" s="65"/>
      <c r="L21" s="61"/>
      <c r="M21" s="88"/>
      <c r="N21" s="88"/>
      <c r="O21" s="88"/>
      <c r="P21" s="88"/>
      <c r="Q21" s="65"/>
      <c r="R21" s="65"/>
      <c r="S21" s="61"/>
      <c r="T21" s="44"/>
      <c r="U21" s="45"/>
      <c r="V21" s="80"/>
    </row>
    <row r="22" spans="1:46" ht="15">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5">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5">
      <c r="A24" s="10"/>
      <c r="B24" s="13"/>
      <c r="C24" s="32" t="s">
        <v>16</v>
      </c>
      <c r="D24" s="27"/>
      <c r="E24" s="33"/>
      <c r="F24" s="73"/>
      <c r="G24" s="99"/>
      <c r="H24" s="99"/>
      <c r="I24" s="99"/>
      <c r="J24" s="65"/>
      <c r="K24" s="65"/>
      <c r="L24" s="61"/>
      <c r="M24" s="88"/>
      <c r="N24" s="88"/>
      <c r="O24" s="88"/>
      <c r="P24" s="88"/>
      <c r="Q24" s="65"/>
      <c r="R24" s="65"/>
      <c r="S24" s="61"/>
      <c r="T24" s="44"/>
      <c r="U24" s="45"/>
      <c r="V24" s="80"/>
    </row>
    <row r="25" spans="1:46" ht="15">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5">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5">
      <c r="A27" s="10"/>
      <c r="B27" s="13"/>
      <c r="C27" s="32" t="s">
        <v>17</v>
      </c>
      <c r="D27" s="27"/>
      <c r="E27" s="33"/>
      <c r="F27" s="73"/>
      <c r="G27" s="99"/>
      <c r="H27" s="99"/>
      <c r="I27" s="99"/>
      <c r="J27" s="65"/>
      <c r="K27" s="65"/>
      <c r="L27" s="61"/>
      <c r="M27" s="88"/>
      <c r="N27" s="88"/>
      <c r="O27" s="88"/>
      <c r="P27" s="88"/>
      <c r="Q27" s="65"/>
      <c r="R27" s="65"/>
      <c r="S27" s="61"/>
      <c r="T27" s="44"/>
      <c r="U27" s="45"/>
      <c r="V27" s="80"/>
    </row>
    <row r="28" spans="1:46" ht="15">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5">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7" t="str">
        <f>F9</f>
        <v>December</v>
      </c>
      <c r="G36" s="117"/>
      <c r="H36" s="117"/>
      <c r="I36" s="117"/>
      <c r="J36" s="117"/>
      <c r="K36" s="117"/>
      <c r="L36" s="118"/>
      <c r="M36" s="119" t="s">
        <v>98</v>
      </c>
      <c r="N36" s="117"/>
      <c r="O36" s="117"/>
      <c r="P36" s="117"/>
      <c r="Q36" s="117"/>
      <c r="R36" s="117"/>
      <c r="S36" s="118"/>
      <c r="T36" s="119" t="s">
        <v>58</v>
      </c>
      <c r="U36" s="117"/>
      <c r="V36" s="120"/>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44910</v>
      </c>
    </row>
    <row r="4" spans="1:38" ht="15.75">
      <c r="A4" s="10"/>
      <c r="B4" s="12" t="s">
        <v>7</v>
      </c>
      <c r="C4" s="27"/>
      <c r="D4" s="25"/>
      <c r="E4" s="59" t="s">
        <v>93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7" t="s">
        <v>27</v>
      </c>
      <c r="G9" s="117"/>
      <c r="H9" s="117"/>
      <c r="I9" s="117"/>
      <c r="J9" s="117"/>
      <c r="K9" s="117"/>
      <c r="L9" s="118"/>
      <c r="M9" s="119" t="s">
        <v>94</v>
      </c>
      <c r="N9" s="117"/>
      <c r="O9" s="117"/>
      <c r="P9" s="117"/>
      <c r="Q9" s="117"/>
      <c r="R9" s="117"/>
      <c r="S9" s="118"/>
      <c r="T9" s="119" t="s">
        <v>57</v>
      </c>
      <c r="U9" s="117"/>
      <c r="V9" s="120"/>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5">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5">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5">
      <c r="A18" s="10"/>
      <c r="B18" s="13"/>
      <c r="C18" s="32" t="s">
        <v>15</v>
      </c>
      <c r="D18" s="27"/>
      <c r="E18" s="33"/>
      <c r="F18" s="73"/>
      <c r="G18" s="73"/>
      <c r="H18" s="73"/>
      <c r="I18" s="73"/>
      <c r="J18" s="65"/>
      <c r="K18" s="65"/>
      <c r="L18" s="61"/>
      <c r="M18" s="88"/>
      <c r="N18" s="88"/>
      <c r="O18" s="88"/>
      <c r="P18" s="88"/>
      <c r="Q18" s="65"/>
      <c r="R18" s="65"/>
      <c r="S18" s="61"/>
      <c r="T18" s="44"/>
      <c r="U18" s="45"/>
      <c r="V18" s="80"/>
    </row>
    <row r="19" spans="1:46" ht="15">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5">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5">
      <c r="A21" s="10"/>
      <c r="B21" s="13"/>
      <c r="C21" s="32" t="s">
        <v>10</v>
      </c>
      <c r="D21" s="27"/>
      <c r="E21" s="35"/>
      <c r="F21" s="73"/>
      <c r="G21" s="73"/>
      <c r="H21" s="73"/>
      <c r="I21" s="73"/>
      <c r="J21" s="65"/>
      <c r="K21" s="65"/>
      <c r="L21" s="61"/>
      <c r="M21" s="88"/>
      <c r="N21" s="88"/>
      <c r="O21" s="88"/>
      <c r="P21" s="88"/>
      <c r="Q21" s="65"/>
      <c r="R21" s="65"/>
      <c r="S21" s="61"/>
      <c r="T21" s="44"/>
      <c r="U21" s="45"/>
      <c r="V21" s="80"/>
    </row>
    <row r="22" spans="1:46" ht="15">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5">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5">
      <c r="A24" s="10"/>
      <c r="B24" s="13"/>
      <c r="C24" s="32" t="s">
        <v>16</v>
      </c>
      <c r="D24" s="27"/>
      <c r="E24" s="33"/>
      <c r="F24" s="73"/>
      <c r="G24" s="73"/>
      <c r="H24" s="73"/>
      <c r="I24" s="73"/>
      <c r="J24" s="65"/>
      <c r="K24" s="65"/>
      <c r="L24" s="61"/>
      <c r="M24" s="88"/>
      <c r="N24" s="88"/>
      <c r="O24" s="88"/>
      <c r="P24" s="88"/>
      <c r="Q24" s="65"/>
      <c r="R24" s="65"/>
      <c r="S24" s="61"/>
      <c r="T24" s="44"/>
      <c r="U24" s="45"/>
      <c r="V24" s="80"/>
    </row>
    <row r="25" spans="1:46" ht="15">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5">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5">
      <c r="A27" s="10"/>
      <c r="B27" s="13"/>
      <c r="C27" s="32" t="s">
        <v>17</v>
      </c>
      <c r="D27" s="27"/>
      <c r="E27" s="33"/>
      <c r="F27" s="73"/>
      <c r="G27" s="73"/>
      <c r="H27" s="73"/>
      <c r="I27" s="73"/>
      <c r="J27" s="65"/>
      <c r="K27" s="65"/>
      <c r="L27" s="61"/>
      <c r="M27" s="88"/>
      <c r="N27" s="88"/>
      <c r="O27" s="88"/>
      <c r="P27" s="88"/>
      <c r="Q27" s="65"/>
      <c r="R27" s="65"/>
      <c r="S27" s="61"/>
      <c r="T27" s="44"/>
      <c r="U27" s="45"/>
      <c r="V27" s="80"/>
    </row>
    <row r="28" spans="1:46" ht="15">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5">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7" t="str">
        <f>F9</f>
        <v>November</v>
      </c>
      <c r="G36" s="117"/>
      <c r="H36" s="117"/>
      <c r="I36" s="117"/>
      <c r="J36" s="117"/>
      <c r="K36" s="117"/>
      <c r="L36" s="118"/>
      <c r="M36" s="119" t="s">
        <v>95</v>
      </c>
      <c r="N36" s="117"/>
      <c r="O36" s="117"/>
      <c r="P36" s="117"/>
      <c r="Q36" s="117"/>
      <c r="R36" s="117"/>
      <c r="S36" s="118"/>
      <c r="T36" s="119" t="s">
        <v>58</v>
      </c>
      <c r="U36" s="117"/>
      <c r="V36" s="120"/>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44880</v>
      </c>
    </row>
    <row r="4" spans="1:38" ht="15.75">
      <c r="A4" s="10"/>
      <c r="B4" s="12" t="s">
        <v>7</v>
      </c>
      <c r="C4" s="27"/>
      <c r="D4" s="25"/>
      <c r="E4" s="59" t="s">
        <v>90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7" t="s">
        <v>24</v>
      </c>
      <c r="G9" s="117"/>
      <c r="H9" s="117"/>
      <c r="I9" s="117"/>
      <c r="J9" s="117"/>
      <c r="K9" s="117"/>
      <c r="L9" s="118"/>
      <c r="M9" s="119" t="s">
        <v>91</v>
      </c>
      <c r="N9" s="117"/>
      <c r="O9" s="117"/>
      <c r="P9" s="117"/>
      <c r="Q9" s="117"/>
      <c r="R9" s="117"/>
      <c r="S9" s="118"/>
      <c r="T9" s="119" t="s">
        <v>57</v>
      </c>
      <c r="U9" s="117"/>
      <c r="V9" s="120"/>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5">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5">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5">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5">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5">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5">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7" t="str">
        <f>F9</f>
        <v>October</v>
      </c>
      <c r="G36" s="117"/>
      <c r="H36" s="117"/>
      <c r="I36" s="117"/>
      <c r="J36" s="117"/>
      <c r="K36" s="117"/>
      <c r="L36" s="118"/>
      <c r="M36" s="119" t="s">
        <v>92</v>
      </c>
      <c r="N36" s="117"/>
      <c r="O36" s="117"/>
      <c r="P36" s="117"/>
      <c r="Q36" s="117"/>
      <c r="R36" s="117"/>
      <c r="S36" s="118"/>
      <c r="T36" s="119" t="s">
        <v>58</v>
      </c>
      <c r="U36" s="117"/>
      <c r="V36" s="120"/>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65"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65"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4" ma:contentTypeDescription="Create a new document." ma:contentTypeScope="" ma:versionID="a230934f5435f0d87a10abf6aa2ba74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0dcc42fe56d6d381dd4f28950fadcfe"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11F4E00A-09E2-4231-A7AD-C1FCA4BB5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microsoft.com/office/infopath/2007/PartnerControls"/>
    <ds:schemaRef ds:uri="8cd7474e-1d48-42f1-a929-9fa835c241d5"/>
    <ds:schemaRef ds:uri="http://purl.org/dc/dcmitype/"/>
    <ds:schemaRef ds:uri="http://purl.org/dc/term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50acc271-0769-44fa-a07c-5c2dfce6e46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 </vt:lpstr>
      <vt:lpstr>Disclaimer</vt:lpstr>
      <vt:lpstr>Notes</vt:lpstr>
      <vt:lpstr>Occupancy_2022</vt:lpstr>
      <vt:lpstr>Traffic&gt;</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2023-02-15T13:27:24Z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