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artin Brown\OneDrive - GLOBAL PORTS HOLDING\IR Folder\2023 - Release\"/>
    </mc:Choice>
  </mc:AlternateContent>
  <bookViews>
    <workbookView xWindow="-120" yWindow="-120" windowWidth="29040" windowHeight="15840" firstSheet="3" activeTab="5"/>
  </bookViews>
  <sheets>
    <sheet name=" " sheetId="3" r:id="rId1"/>
    <sheet name="Disclaimer" sheetId="13" r:id="rId2"/>
    <sheet name="Notes" sheetId="11" r:id="rId3"/>
    <sheet name="Occupancy_2023" sheetId="24" r:id="rId4"/>
    <sheet name="Traffic&gt;" sheetId="25" r:id="rId5"/>
    <sheet name="Mar-23" sheetId="33" r:id="rId6"/>
    <sheet name="Mar-23_old structure" sheetId="32" r:id="rId7"/>
    <sheet name="Feb-23" sheetId="31" r:id="rId8"/>
    <sheet name="Jan-23" sheetId="30" r:id="rId9"/>
    <sheet name="Dec-22" sheetId="29" r:id="rId10"/>
    <sheet name="Nov-22" sheetId="28" r:id="rId11"/>
    <sheet name="Oct-22" sheetId="27" r:id="rId12"/>
    <sheet name="Sep-22" sheetId="26" r:id="rId13"/>
    <sheet name="Aug-22" sheetId="22" r:id="rId14"/>
    <sheet name="Jul-22" sheetId="21" r:id="rId15"/>
    <sheet name="Jun-22" sheetId="20" r:id="rId16"/>
    <sheet name="May-22" sheetId="19" r:id="rId17"/>
    <sheet name="Apr-22" sheetId="18" r:id="rId18"/>
    <sheet name="Mar-22" sheetId="17" r:id="rId19"/>
    <sheet name="Feb-22" sheetId="16" r:id="rId20"/>
    <sheet name="Jan-22" sheetId="15" r:id="rId21"/>
    <sheet name="Dec-21" sheetId="14" r:id="rId22"/>
    <sheet name="Nov-21" sheetId="10" r:id="rId23"/>
    <sheet name="Oct-21" sheetId="9" r:id="rId24"/>
    <sheet name="Sept-21" sheetId="1" r:id="rId25"/>
  </sheets>
  <externalReferences>
    <externalReference r:id="rId26"/>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7" hidden="1">'Apr-22'!$X:$XFD</definedName>
    <definedName name="Z_5F6D01E3_9E6F_4D7F_980F_63899AF95899_.wvu.Cols" localSheetId="13" hidden="1">'Aug-22'!$X:$XFD</definedName>
    <definedName name="Z_5F6D01E3_9E6F_4D7F_980F_63899AF95899_.wvu.Cols" localSheetId="21" hidden="1">'Dec-21'!$S:$XFD</definedName>
    <definedName name="Z_5F6D01E3_9E6F_4D7F_980F_63899AF95899_.wvu.Cols" localSheetId="9" hidden="1">'Dec-22'!$X:$XFD</definedName>
    <definedName name="Z_5F6D01E3_9E6F_4D7F_980F_63899AF95899_.wvu.Cols" localSheetId="1" hidden="1">Disclaimer!$X:$XFD</definedName>
    <definedName name="Z_5F6D01E3_9E6F_4D7F_980F_63899AF95899_.wvu.Cols" localSheetId="19" hidden="1">'Feb-22'!$X:$XFD</definedName>
    <definedName name="Z_5F6D01E3_9E6F_4D7F_980F_63899AF95899_.wvu.Cols" localSheetId="20" hidden="1">'Jan-22'!$X:$XFD</definedName>
    <definedName name="Z_5F6D01E3_9E6F_4D7F_980F_63899AF95899_.wvu.Cols" localSheetId="8" hidden="1">'Jan-23'!$AC:$XFD</definedName>
    <definedName name="Z_5F6D01E3_9E6F_4D7F_980F_63899AF95899_.wvu.Cols" localSheetId="14" hidden="1">'Jul-22'!$X:$XFD</definedName>
    <definedName name="Z_5F6D01E3_9E6F_4D7F_980F_63899AF95899_.wvu.Cols" localSheetId="15" hidden="1">'Jun-22'!$X:$XFD</definedName>
    <definedName name="Z_5F6D01E3_9E6F_4D7F_980F_63899AF95899_.wvu.Cols" localSheetId="18" hidden="1">'Mar-22'!$X:$XFD</definedName>
    <definedName name="Z_5F6D01E3_9E6F_4D7F_980F_63899AF95899_.wvu.Cols" localSheetId="16" hidden="1">'May-22'!$X:$XFD</definedName>
    <definedName name="Z_5F6D01E3_9E6F_4D7F_980F_63899AF95899_.wvu.Cols" localSheetId="2" hidden="1">Notes!$S:$XFD</definedName>
    <definedName name="Z_5F6D01E3_9E6F_4D7F_980F_63899AF95899_.wvu.Cols" localSheetId="22" hidden="1">'Nov-21'!$S:$XFD</definedName>
    <definedName name="Z_5F6D01E3_9E6F_4D7F_980F_63899AF95899_.wvu.Cols" localSheetId="10" hidden="1">'Nov-22'!$X:$XFD</definedName>
    <definedName name="Z_5F6D01E3_9E6F_4D7F_980F_63899AF95899_.wvu.Cols" localSheetId="3" hidden="1">Occupancy_2023!$V:$XFD</definedName>
    <definedName name="Z_5F6D01E3_9E6F_4D7F_980F_63899AF95899_.wvu.Cols" localSheetId="23" hidden="1">'Oct-21'!$S:$XFD</definedName>
    <definedName name="Z_5F6D01E3_9E6F_4D7F_980F_63899AF95899_.wvu.Cols" localSheetId="11" hidden="1">'Oct-22'!$X:$XFD</definedName>
    <definedName name="Z_5F6D01E3_9E6F_4D7F_980F_63899AF95899_.wvu.Cols" localSheetId="12" hidden="1">'Sep-22'!$X:$XFD</definedName>
    <definedName name="Z_5F6D01E3_9E6F_4D7F_980F_63899AF95899_.wvu.Cols" localSheetId="24"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7" hidden="1">'Apr-22'!$49:$1048576,'Apr-22'!$30:$48</definedName>
    <definedName name="Z_5F6D01E3_9E6F_4D7F_980F_63899AF95899_.wvu.Rows" localSheetId="21" hidden="1">'Dec-21'!$49:$1048576,'Dec-21'!$30:$48</definedName>
    <definedName name="Z_5F6D01E3_9E6F_4D7F_980F_63899AF95899_.wvu.Rows" localSheetId="1" hidden="1">Disclaimer!$45:$1048576,Disclaimer!$30:$44</definedName>
    <definedName name="Z_5F6D01E3_9E6F_4D7F_980F_63899AF95899_.wvu.Rows" localSheetId="19" hidden="1">'Feb-22'!$49:$1048576,'Feb-22'!$30:$48</definedName>
    <definedName name="Z_5F6D01E3_9E6F_4D7F_980F_63899AF95899_.wvu.Rows" localSheetId="20" hidden="1">'Jan-22'!$49:$1048576,'Jan-22'!$30:$48</definedName>
    <definedName name="Z_5F6D01E3_9E6F_4D7F_980F_63899AF95899_.wvu.Rows" localSheetId="15" hidden="1">'Jun-22'!$49:$1048576,'Jun-22'!$30:$48</definedName>
    <definedName name="Z_5F6D01E3_9E6F_4D7F_980F_63899AF95899_.wvu.Rows" localSheetId="18" hidden="1">'Mar-22'!$49:$1048576,'Mar-22'!$30:$48</definedName>
    <definedName name="Z_5F6D01E3_9E6F_4D7F_980F_63899AF95899_.wvu.Rows" localSheetId="16" hidden="1">'May-22'!$49:$1048576,'May-22'!$30:$48</definedName>
    <definedName name="Z_5F6D01E3_9E6F_4D7F_980F_63899AF95899_.wvu.Rows" localSheetId="2" hidden="1">Notes!$45:$1048576,Notes!$27:$44</definedName>
    <definedName name="Z_5F6D01E3_9E6F_4D7F_980F_63899AF95899_.wvu.Rows" localSheetId="22" hidden="1">'Nov-21'!$49:$1048576,'Nov-21'!$30:$48</definedName>
    <definedName name="Z_5F6D01E3_9E6F_4D7F_980F_63899AF95899_.wvu.Rows" localSheetId="23" hidden="1">'Oct-21'!$49:$1048576,'Oct-21'!$30:$48</definedName>
    <definedName name="Z_5F6D01E3_9E6F_4D7F_980F_63899AF95899_.wvu.Rows" localSheetId="24" hidden="1">'Sept-21'!$49:$1048576,'Sept-21'!$30:$48</definedName>
    <definedName name="Z_5F6D01E3_9E6F_4D7F_980F_63899AF95899_.wvu.Rows" localSheetId="4" hidden="1">'Traffic&gt;'!$45:$1048576,'Traffic&gt;'!$27:$44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2" i="33" l="1"/>
  <c r="Z52" i="33"/>
  <c r="Y52" i="33"/>
  <c r="AA51" i="33"/>
  <c r="Z51" i="33"/>
  <c r="Y51" i="33"/>
  <c r="Y28" i="33" l="1"/>
  <c r="Z27" i="33"/>
  <c r="Y27" i="33"/>
  <c r="X28" i="33"/>
  <c r="X27" i="33"/>
  <c r="AA50" i="33"/>
  <c r="AA44" i="33"/>
  <c r="I38" i="33"/>
  <c r="G38" i="33"/>
  <c r="G37" i="33"/>
  <c r="F33" i="33"/>
  <c r="AA26" i="33"/>
  <c r="AA28" i="33" s="1"/>
  <c r="Z26" i="33"/>
  <c r="Z28" i="33" s="1"/>
  <c r="I50" i="33"/>
  <c r="AA25" i="33"/>
  <c r="AA27" i="33" s="1"/>
  <c r="H47" i="33"/>
  <c r="I43" i="33"/>
  <c r="I41" i="33"/>
  <c r="I40" i="33"/>
  <c r="H46" i="33" l="1"/>
  <c r="I37" i="33"/>
  <c r="I44" i="33"/>
  <c r="I49" i="33"/>
  <c r="H37" i="33"/>
  <c r="H38" i="33"/>
  <c r="R53" i="32" l="1"/>
  <c r="G53" i="32"/>
  <c r="I53" i="32"/>
  <c r="M25" i="32"/>
  <c r="P52" i="32"/>
  <c r="S50" i="32"/>
  <c r="R50" i="32"/>
  <c r="R49" i="32"/>
  <c r="Q49" i="32"/>
  <c r="M22" i="32"/>
  <c r="I47" i="32"/>
  <c r="R46" i="32"/>
  <c r="P47" i="32"/>
  <c r="S56" i="32"/>
  <c r="R56" i="32"/>
  <c r="Q56" i="32"/>
  <c r="R55" i="32"/>
  <c r="Q55" i="32"/>
  <c r="S53" i="32"/>
  <c r="Q50" i="32"/>
  <c r="S49" i="32"/>
  <c r="R47" i="32"/>
  <c r="Q46" i="32"/>
  <c r="H41" i="32"/>
  <c r="R43" i="32"/>
  <c r="I43" i="32"/>
  <c r="G44" i="32"/>
  <c r="G43" i="32"/>
  <c r="F41" i="32"/>
  <c r="F40" i="32"/>
  <c r="Z58" i="32"/>
  <c r="Y58" i="32"/>
  <c r="AA57" i="32"/>
  <c r="Z57" i="32"/>
  <c r="Y57" i="32"/>
  <c r="AA56" i="32"/>
  <c r="J56" i="32"/>
  <c r="I56" i="32"/>
  <c r="H56" i="32"/>
  <c r="G56" i="32"/>
  <c r="J55" i="32"/>
  <c r="I55" i="32"/>
  <c r="H55" i="32"/>
  <c r="G55" i="32"/>
  <c r="J53" i="32"/>
  <c r="H53" i="32"/>
  <c r="J52" i="32"/>
  <c r="H52" i="32"/>
  <c r="F52" i="32"/>
  <c r="G50" i="32"/>
  <c r="F50" i="32"/>
  <c r="I49" i="32"/>
  <c r="G49" i="32"/>
  <c r="F49" i="32"/>
  <c r="AA47" i="32"/>
  <c r="AA58" i="32" s="1"/>
  <c r="J47" i="32"/>
  <c r="H47" i="32"/>
  <c r="G47" i="32"/>
  <c r="H46" i="32"/>
  <c r="G46" i="32"/>
  <c r="F46" i="32"/>
  <c r="R44" i="32"/>
  <c r="H44" i="32"/>
  <c r="H40" i="32"/>
  <c r="F36" i="32"/>
  <c r="Y31" i="32"/>
  <c r="X31" i="32"/>
  <c r="Z30" i="32"/>
  <c r="Y30" i="32"/>
  <c r="X30" i="32"/>
  <c r="AA29" i="32"/>
  <c r="AA31" i="32" s="1"/>
  <c r="Z29" i="32"/>
  <c r="Z31" i="32" s="1"/>
  <c r="AA28" i="32"/>
  <c r="AA30" i="32" s="1"/>
  <c r="S55" i="32"/>
  <c r="N25" i="32"/>
  <c r="L25" i="32"/>
  <c r="K25" i="32"/>
  <c r="M23" i="32"/>
  <c r="K23" i="32"/>
  <c r="K22" i="32"/>
  <c r="N20" i="32"/>
  <c r="K19" i="32"/>
  <c r="F29" i="31"/>
  <c r="F20" i="31"/>
  <c r="Y58" i="30"/>
  <c r="Y57" i="30"/>
  <c r="S29" i="31"/>
  <c r="R29" i="31"/>
  <c r="Q29" i="31"/>
  <c r="P29" i="31"/>
  <c r="O29" i="31"/>
  <c r="S28" i="31"/>
  <c r="R28" i="31"/>
  <c r="Q28" i="31"/>
  <c r="P28" i="31"/>
  <c r="O28" i="31"/>
  <c r="S26" i="31"/>
  <c r="R26" i="31"/>
  <c r="Q26" i="31"/>
  <c r="P26" i="31"/>
  <c r="O26" i="31"/>
  <c r="S25" i="31"/>
  <c r="R25" i="31"/>
  <c r="Q25" i="31"/>
  <c r="P25" i="31"/>
  <c r="O25" i="31"/>
  <c r="S23" i="31"/>
  <c r="R23" i="31"/>
  <c r="Q23" i="31"/>
  <c r="P23" i="31"/>
  <c r="O23" i="31"/>
  <c r="S22" i="31"/>
  <c r="R22" i="31"/>
  <c r="Q22" i="31"/>
  <c r="P22" i="31"/>
  <c r="O22" i="31"/>
  <c r="S20" i="31"/>
  <c r="R20" i="31"/>
  <c r="Q20" i="31"/>
  <c r="P20" i="31"/>
  <c r="O20" i="31"/>
  <c r="S19" i="31"/>
  <c r="R19" i="31"/>
  <c r="Q19" i="31"/>
  <c r="P19" i="31"/>
  <c r="O19" i="31"/>
  <c r="S17" i="31"/>
  <c r="R17" i="31"/>
  <c r="Q17" i="31"/>
  <c r="P17" i="31"/>
  <c r="O17" i="31"/>
  <c r="S16" i="31"/>
  <c r="R16" i="31"/>
  <c r="Q16" i="31"/>
  <c r="P16" i="31"/>
  <c r="O16" i="31"/>
  <c r="S14" i="31"/>
  <c r="R14" i="31"/>
  <c r="Q14" i="31"/>
  <c r="P14" i="31"/>
  <c r="O14" i="31"/>
  <c r="S13" i="31"/>
  <c r="R13" i="31"/>
  <c r="Q13" i="31"/>
  <c r="P13" i="31"/>
  <c r="O13" i="31"/>
  <c r="M19" i="32" l="1"/>
  <c r="G52" i="32"/>
  <c r="N19" i="32"/>
  <c r="H50" i="32"/>
  <c r="L50" i="32" s="1"/>
  <c r="L19" i="32"/>
  <c r="J49" i="32"/>
  <c r="J46" i="32"/>
  <c r="N46" i="32" s="1"/>
  <c r="N22" i="32"/>
  <c r="G30" i="32"/>
  <c r="N23" i="32"/>
  <c r="I30" i="32"/>
  <c r="J30" i="32"/>
  <c r="J40" i="32"/>
  <c r="N40" i="32" s="1"/>
  <c r="I41" i="32"/>
  <c r="J50" i="32"/>
  <c r="N50" i="32" s="1"/>
  <c r="S46" i="32"/>
  <c r="H43" i="32"/>
  <c r="H49" i="32"/>
  <c r="W23" i="32"/>
  <c r="M13" i="32"/>
  <c r="I46" i="32"/>
  <c r="L23" i="32"/>
  <c r="F47" i="32"/>
  <c r="M47" i="32" s="1"/>
  <c r="J44" i="32"/>
  <c r="Q53" i="32"/>
  <c r="J41" i="32"/>
  <c r="N41" i="32" s="1"/>
  <c r="T19" i="32"/>
  <c r="M14" i="32"/>
  <c r="Q31" i="32"/>
  <c r="W19" i="32"/>
  <c r="T25" i="32"/>
  <c r="N13" i="32"/>
  <c r="N14" i="32"/>
  <c r="H30" i="32"/>
  <c r="W13" i="32"/>
  <c r="Q44" i="32"/>
  <c r="I40" i="32"/>
  <c r="M40" i="32" s="1"/>
  <c r="R40" i="32"/>
  <c r="U22" i="32"/>
  <c r="Q43" i="32"/>
  <c r="W25" i="32"/>
  <c r="L13" i="32"/>
  <c r="K26" i="32"/>
  <c r="L52" i="32"/>
  <c r="S52" i="32"/>
  <c r="W52" i="32" s="1"/>
  <c r="I52" i="32"/>
  <c r="N26" i="32"/>
  <c r="T26" i="32"/>
  <c r="L26" i="32"/>
  <c r="F53" i="32"/>
  <c r="M53" i="32" s="1"/>
  <c r="M26" i="32"/>
  <c r="I50" i="32"/>
  <c r="M50" i="32" s="1"/>
  <c r="V23" i="32"/>
  <c r="L49" i="32"/>
  <c r="T23" i="32"/>
  <c r="L22" i="32"/>
  <c r="S47" i="32"/>
  <c r="W47" i="32" s="1"/>
  <c r="I31" i="32"/>
  <c r="U19" i="32"/>
  <c r="P49" i="32"/>
  <c r="V49" i="32" s="1"/>
  <c r="W22" i="32"/>
  <c r="P46" i="32"/>
  <c r="T22" i="32"/>
  <c r="U25" i="32"/>
  <c r="J31" i="32"/>
  <c r="L14" i="32"/>
  <c r="H31" i="32"/>
  <c r="S30" i="32"/>
  <c r="J43" i="32"/>
  <c r="I44" i="32"/>
  <c r="S43" i="32"/>
  <c r="W17" i="32"/>
  <c r="U17" i="32"/>
  <c r="P44" i="32"/>
  <c r="V44" i="32" s="1"/>
  <c r="L17" i="32"/>
  <c r="K17" i="32"/>
  <c r="M17" i="32"/>
  <c r="F44" i="32"/>
  <c r="K44" i="32" s="1"/>
  <c r="N17" i="32"/>
  <c r="K16" i="32"/>
  <c r="F43" i="32"/>
  <c r="M43" i="32" s="1"/>
  <c r="N16" i="32"/>
  <c r="L16" i="32"/>
  <c r="M16" i="32"/>
  <c r="S41" i="32"/>
  <c r="M41" i="32"/>
  <c r="Q41" i="32"/>
  <c r="G41" i="32"/>
  <c r="G58" i="32" s="1"/>
  <c r="G31" i="32"/>
  <c r="K14" i="32"/>
  <c r="G40" i="32"/>
  <c r="G57" i="32" s="1"/>
  <c r="K13" i="32"/>
  <c r="P40" i="32"/>
  <c r="W16" i="32"/>
  <c r="W20" i="32"/>
  <c r="U23" i="32"/>
  <c r="M49" i="32"/>
  <c r="M52" i="32"/>
  <c r="Q47" i="32"/>
  <c r="U47" i="32" s="1"/>
  <c r="P50" i="32"/>
  <c r="Q52" i="32"/>
  <c r="U52" i="32" s="1"/>
  <c r="U13" i="32"/>
  <c r="V17" i="32"/>
  <c r="K20" i="32"/>
  <c r="V22" i="32"/>
  <c r="S40" i="32"/>
  <c r="S44" i="32"/>
  <c r="R52" i="32"/>
  <c r="V52" i="32" s="1"/>
  <c r="L20" i="32"/>
  <c r="T20" i="32"/>
  <c r="K43" i="32"/>
  <c r="K46" i="32"/>
  <c r="U16" i="32"/>
  <c r="M20" i="32"/>
  <c r="U20" i="32"/>
  <c r="Q30" i="32"/>
  <c r="L40" i="32"/>
  <c r="L41" i="32"/>
  <c r="L46" i="32"/>
  <c r="V47" i="32"/>
  <c r="K49" i="32"/>
  <c r="K50" i="32"/>
  <c r="K52" i="32"/>
  <c r="N49" i="32"/>
  <c r="N52" i="32"/>
  <c r="V13" i="32"/>
  <c r="F29" i="30"/>
  <c r="R41" i="32" l="1"/>
  <c r="R58" i="32" s="1"/>
  <c r="H58" i="32"/>
  <c r="K47" i="32"/>
  <c r="K53" i="32"/>
  <c r="R31" i="32"/>
  <c r="V25" i="32"/>
  <c r="J57" i="32"/>
  <c r="W46" i="32"/>
  <c r="R30" i="32"/>
  <c r="T13" i="32"/>
  <c r="N47" i="32"/>
  <c r="L47" i="32"/>
  <c r="S57" i="32"/>
  <c r="U14" i="32"/>
  <c r="H57" i="32"/>
  <c r="K41" i="32"/>
  <c r="S31" i="32"/>
  <c r="I57" i="32"/>
  <c r="K40" i="32"/>
  <c r="W14" i="32"/>
  <c r="V19" i="32"/>
  <c r="V14" i="32"/>
  <c r="T14" i="32"/>
  <c r="J58" i="32"/>
  <c r="V20" i="32"/>
  <c r="P41" i="32"/>
  <c r="W41" i="32" s="1"/>
  <c r="M46" i="32"/>
  <c r="U44" i="32"/>
  <c r="T16" i="32"/>
  <c r="N43" i="32"/>
  <c r="L43" i="32"/>
  <c r="I58" i="32"/>
  <c r="V40" i="32"/>
  <c r="U26" i="32"/>
  <c r="L53" i="32"/>
  <c r="N53" i="32"/>
  <c r="V26" i="32"/>
  <c r="P53" i="32"/>
  <c r="W26" i="32"/>
  <c r="W49" i="32"/>
  <c r="U49" i="32"/>
  <c r="V46" i="32"/>
  <c r="U46" i="32"/>
  <c r="R57" i="32"/>
  <c r="S58" i="32"/>
  <c r="M44" i="32"/>
  <c r="P31" i="32"/>
  <c r="T17" i="32"/>
  <c r="Q58" i="32"/>
  <c r="L44" i="32"/>
  <c r="N44" i="32"/>
  <c r="V16" i="32"/>
  <c r="P43" i="32"/>
  <c r="P30" i="32"/>
  <c r="Q40" i="32"/>
  <c r="U40" i="32" s="1"/>
  <c r="W44" i="32"/>
  <c r="V50" i="32"/>
  <c r="U50" i="32"/>
  <c r="W50" i="32"/>
  <c r="W40" i="32"/>
  <c r="F28" i="30"/>
  <c r="Y58" i="31"/>
  <c r="Y57" i="31"/>
  <c r="AA58" i="31"/>
  <c r="Z58" i="31"/>
  <c r="AA57" i="31"/>
  <c r="Z57" i="31"/>
  <c r="AA56" i="31"/>
  <c r="S56" i="31"/>
  <c r="J56" i="31"/>
  <c r="I56" i="31"/>
  <c r="H56" i="31"/>
  <c r="G56" i="31"/>
  <c r="S55" i="31"/>
  <c r="J55" i="31"/>
  <c r="I55" i="31"/>
  <c r="H55" i="31"/>
  <c r="G55" i="31"/>
  <c r="J53" i="31"/>
  <c r="I53" i="31"/>
  <c r="H53" i="31"/>
  <c r="G53" i="31"/>
  <c r="F53" i="31"/>
  <c r="M53" i="31" s="1"/>
  <c r="M52" i="31"/>
  <c r="J52" i="31"/>
  <c r="I52" i="31"/>
  <c r="H52" i="31"/>
  <c r="G52" i="31"/>
  <c r="F52" i="31"/>
  <c r="J50" i="31"/>
  <c r="I50" i="31"/>
  <c r="H50" i="31"/>
  <c r="G50" i="31"/>
  <c r="F50" i="31"/>
  <c r="L50" i="31" s="1"/>
  <c r="J49" i="31"/>
  <c r="I49" i="31"/>
  <c r="H49" i="31"/>
  <c r="G49" i="31"/>
  <c r="F49" i="31"/>
  <c r="M49" i="31" s="1"/>
  <c r="AA47" i="31"/>
  <c r="Q47" i="31"/>
  <c r="J47" i="31"/>
  <c r="I47" i="31"/>
  <c r="H47" i="31"/>
  <c r="G47" i="31"/>
  <c r="F47" i="31"/>
  <c r="Q46" i="31"/>
  <c r="J46" i="31"/>
  <c r="I46" i="31"/>
  <c r="H46" i="31"/>
  <c r="G46" i="31"/>
  <c r="F46" i="31"/>
  <c r="Q44" i="31"/>
  <c r="J44" i="31"/>
  <c r="I44" i="31"/>
  <c r="H44" i="31"/>
  <c r="G44" i="31"/>
  <c r="F44" i="31"/>
  <c r="J43" i="31"/>
  <c r="I43" i="31"/>
  <c r="H43" i="31"/>
  <c r="G43" i="31"/>
  <c r="F43" i="31"/>
  <c r="Q41" i="31"/>
  <c r="J41" i="31"/>
  <c r="I41" i="31"/>
  <c r="H41" i="31"/>
  <c r="G41" i="31"/>
  <c r="F41" i="31"/>
  <c r="L41" i="31" s="1"/>
  <c r="J40" i="31"/>
  <c r="I40" i="31"/>
  <c r="H40" i="31"/>
  <c r="G40" i="31"/>
  <c r="F40" i="31"/>
  <c r="F36" i="31"/>
  <c r="Z31" i="31"/>
  <c r="Y31" i="31"/>
  <c r="X31" i="31"/>
  <c r="J31" i="31"/>
  <c r="I31" i="31"/>
  <c r="H31" i="31"/>
  <c r="G31" i="31"/>
  <c r="Z30" i="31"/>
  <c r="Y30" i="31"/>
  <c r="X30" i="31"/>
  <c r="J30" i="31"/>
  <c r="I30" i="31"/>
  <c r="H30" i="31"/>
  <c r="G30" i="31"/>
  <c r="AA29" i="31"/>
  <c r="AA31" i="31" s="1"/>
  <c r="Z29" i="31"/>
  <c r="R56" i="31"/>
  <c r="Q56" i="31"/>
  <c r="U29" i="31"/>
  <c r="N29" i="31"/>
  <c r="L29" i="31"/>
  <c r="M29" i="31"/>
  <c r="AA28" i="31"/>
  <c r="AA30" i="31" s="1"/>
  <c r="R55" i="31"/>
  <c r="Q55" i="31"/>
  <c r="N28" i="31"/>
  <c r="M28" i="31"/>
  <c r="K28" i="31"/>
  <c r="L28" i="31"/>
  <c r="S53" i="31"/>
  <c r="R53" i="31"/>
  <c r="Q53" i="31"/>
  <c r="V26" i="31"/>
  <c r="N26" i="31"/>
  <c r="M26" i="31"/>
  <c r="L26" i="31"/>
  <c r="K26" i="31"/>
  <c r="V25" i="31"/>
  <c r="S52" i="31"/>
  <c r="R52" i="31"/>
  <c r="Q52" i="31"/>
  <c r="P52" i="31"/>
  <c r="N25" i="31"/>
  <c r="M25" i="31"/>
  <c r="L25" i="31"/>
  <c r="K25" i="31"/>
  <c r="S50" i="31"/>
  <c r="R50" i="31"/>
  <c r="Q50" i="31"/>
  <c r="T23" i="31"/>
  <c r="N23" i="31"/>
  <c r="M23" i="31"/>
  <c r="L23" i="31"/>
  <c r="K23" i="31"/>
  <c r="S49" i="31"/>
  <c r="R49" i="31"/>
  <c r="W22" i="31"/>
  <c r="N22" i="31"/>
  <c r="M22" i="31"/>
  <c r="L22" i="31"/>
  <c r="K22" i="31"/>
  <c r="S47" i="31"/>
  <c r="R47" i="31"/>
  <c r="U20" i="31"/>
  <c r="N20" i="31"/>
  <c r="M20" i="31"/>
  <c r="L20" i="31"/>
  <c r="K20" i="31"/>
  <c r="S46" i="31"/>
  <c r="R46" i="31"/>
  <c r="N19" i="31"/>
  <c r="M19" i="31"/>
  <c r="L19" i="31"/>
  <c r="K19" i="31"/>
  <c r="W17" i="31"/>
  <c r="S44" i="31"/>
  <c r="R44" i="31"/>
  <c r="N17" i="31"/>
  <c r="M17" i="31"/>
  <c r="L17" i="31"/>
  <c r="K17" i="31"/>
  <c r="S43" i="31"/>
  <c r="U16" i="31"/>
  <c r="Q43" i="31"/>
  <c r="P43" i="31"/>
  <c r="N16" i="31"/>
  <c r="M16" i="31"/>
  <c r="L16" i="31"/>
  <c r="K16" i="31"/>
  <c r="S31" i="31"/>
  <c r="S41" i="31"/>
  <c r="V14" i="31"/>
  <c r="N14" i="31"/>
  <c r="M14" i="31"/>
  <c r="L14" i="31"/>
  <c r="K14" i="31"/>
  <c r="V13" i="31"/>
  <c r="S40" i="31"/>
  <c r="Q40" i="31"/>
  <c r="N13" i="31"/>
  <c r="M13" i="31"/>
  <c r="L13" i="31"/>
  <c r="K13" i="31"/>
  <c r="V41" i="32" l="1"/>
  <c r="U41" i="32"/>
  <c r="V53" i="32"/>
  <c r="W53" i="32"/>
  <c r="U53" i="32"/>
  <c r="U43" i="32"/>
  <c r="V43" i="32"/>
  <c r="W43" i="32"/>
  <c r="Q57" i="32"/>
  <c r="L53" i="31"/>
  <c r="L52" i="31"/>
  <c r="M50" i="31"/>
  <c r="L49" i="31"/>
  <c r="K40" i="31"/>
  <c r="M40" i="31"/>
  <c r="L44" i="31"/>
  <c r="K52" i="31"/>
  <c r="I57" i="31"/>
  <c r="U52" i="31"/>
  <c r="L43" i="31"/>
  <c r="L47" i="31"/>
  <c r="L40" i="31"/>
  <c r="L46" i="31"/>
  <c r="H58" i="31"/>
  <c r="Q58" i="31"/>
  <c r="P49" i="31"/>
  <c r="V49" i="31" s="1"/>
  <c r="V17" i="31"/>
  <c r="G58" i="31"/>
  <c r="K49" i="31"/>
  <c r="K50" i="31"/>
  <c r="S58" i="31"/>
  <c r="W13" i="31"/>
  <c r="T26" i="31"/>
  <c r="G57" i="31"/>
  <c r="P53" i="31"/>
  <c r="W53" i="31" s="1"/>
  <c r="P30" i="31"/>
  <c r="P50" i="31"/>
  <c r="W50" i="31" s="1"/>
  <c r="T16" i="31"/>
  <c r="W19" i="31"/>
  <c r="U22" i="31"/>
  <c r="W25" i="31"/>
  <c r="H57" i="31"/>
  <c r="I58" i="31"/>
  <c r="K53" i="31"/>
  <c r="W14" i="31"/>
  <c r="R31" i="31"/>
  <c r="J58" i="31"/>
  <c r="Q30" i="31"/>
  <c r="V16" i="31"/>
  <c r="V20" i="31"/>
  <c r="S57" i="31"/>
  <c r="P31" i="31"/>
  <c r="U23" i="31"/>
  <c r="W26" i="31"/>
  <c r="T29" i="31"/>
  <c r="J57" i="31"/>
  <c r="K41" i="31"/>
  <c r="K43" i="31"/>
  <c r="K44" i="31"/>
  <c r="K46" i="31"/>
  <c r="K47" i="31"/>
  <c r="P56" i="31"/>
  <c r="V56" i="31" s="1"/>
  <c r="S30" i="31"/>
  <c r="Q31" i="31"/>
  <c r="V23" i="31"/>
  <c r="V29" i="31"/>
  <c r="M41" i="31"/>
  <c r="M43" i="31"/>
  <c r="M44" i="31"/>
  <c r="M46" i="31"/>
  <c r="M47" i="31"/>
  <c r="U43" i="31"/>
  <c r="W43" i="31"/>
  <c r="T14" i="31"/>
  <c r="W16" i="31"/>
  <c r="U19" i="31"/>
  <c r="W29" i="31"/>
  <c r="N40" i="31"/>
  <c r="N41" i="31"/>
  <c r="N43" i="31"/>
  <c r="N44" i="31"/>
  <c r="N46" i="31"/>
  <c r="N47" i="31"/>
  <c r="W49" i="31"/>
  <c r="W52" i="31"/>
  <c r="T19" i="31"/>
  <c r="W20" i="31"/>
  <c r="R30" i="31"/>
  <c r="V52" i="31"/>
  <c r="U14" i="31"/>
  <c r="V19" i="31"/>
  <c r="T22" i="31"/>
  <c r="W23" i="31"/>
  <c r="U26" i="31"/>
  <c r="F31" i="31"/>
  <c r="P40" i="31"/>
  <c r="P41" i="31"/>
  <c r="P44" i="31"/>
  <c r="P46" i="31"/>
  <c r="P47" i="31"/>
  <c r="N49" i="31"/>
  <c r="N50" i="31"/>
  <c r="N52" i="31"/>
  <c r="N53" i="31"/>
  <c r="F55" i="31"/>
  <c r="F56" i="31"/>
  <c r="O31" i="31"/>
  <c r="T13" i="31"/>
  <c r="U17" i="31"/>
  <c r="V22" i="31"/>
  <c r="T25" i="31"/>
  <c r="F30" i="31"/>
  <c r="R40" i="31"/>
  <c r="R41" i="31"/>
  <c r="R58" i="31" s="1"/>
  <c r="R43" i="31"/>
  <c r="V43" i="31" s="1"/>
  <c r="Q49" i="31"/>
  <c r="U49" i="31" s="1"/>
  <c r="T17" i="31"/>
  <c r="U13" i="31"/>
  <c r="T20" i="31"/>
  <c r="U25" i="31"/>
  <c r="K29" i="31"/>
  <c r="O28" i="30"/>
  <c r="W53" i="30"/>
  <c r="V53" i="30"/>
  <c r="U53" i="30"/>
  <c r="W52" i="30"/>
  <c r="V52" i="30"/>
  <c r="U52" i="30"/>
  <c r="W50" i="30"/>
  <c r="V50" i="30"/>
  <c r="U50" i="30"/>
  <c r="W49" i="30"/>
  <c r="V49" i="30"/>
  <c r="U49" i="30"/>
  <c r="W47" i="30"/>
  <c r="V47" i="30"/>
  <c r="U47" i="30"/>
  <c r="W46" i="30"/>
  <c r="V46" i="30"/>
  <c r="U46" i="30"/>
  <c r="W44" i="30"/>
  <c r="V44" i="30"/>
  <c r="U44" i="30"/>
  <c r="W43" i="30"/>
  <c r="V43" i="30"/>
  <c r="U43" i="30"/>
  <c r="W41" i="30"/>
  <c r="V41" i="30"/>
  <c r="U41" i="30"/>
  <c r="O29" i="30"/>
  <c r="P56" i="30" s="1"/>
  <c r="U56" i="30" s="1"/>
  <c r="Q40" i="30"/>
  <c r="S29" i="30"/>
  <c r="R29" i="30"/>
  <c r="S56" i="30" s="1"/>
  <c r="Q29" i="30"/>
  <c r="P29" i="30"/>
  <c r="Q56" i="30" s="1"/>
  <c r="S28" i="30"/>
  <c r="R28" i="30"/>
  <c r="Q28" i="30"/>
  <c r="P28" i="30"/>
  <c r="Q55" i="30" s="1"/>
  <c r="S26" i="30"/>
  <c r="R26" i="30"/>
  <c r="S53" i="30" s="1"/>
  <c r="Q26" i="30"/>
  <c r="P26" i="30"/>
  <c r="S25" i="30"/>
  <c r="R25" i="30"/>
  <c r="Q25" i="30"/>
  <c r="P25" i="30"/>
  <c r="Q52" i="30" s="1"/>
  <c r="S23" i="30"/>
  <c r="R23" i="30"/>
  <c r="S50" i="30" s="1"/>
  <c r="Q23" i="30"/>
  <c r="R50" i="30" s="1"/>
  <c r="P23" i="30"/>
  <c r="Q50" i="30" s="1"/>
  <c r="S22" i="30"/>
  <c r="R22" i="30"/>
  <c r="Q22" i="30"/>
  <c r="P22" i="30"/>
  <c r="S20" i="30"/>
  <c r="R20" i="30"/>
  <c r="S47" i="30" s="1"/>
  <c r="Q20" i="30"/>
  <c r="P20" i="30"/>
  <c r="Q47" i="30" s="1"/>
  <c r="S19" i="30"/>
  <c r="R19" i="30"/>
  <c r="Q19" i="30"/>
  <c r="P19" i="30"/>
  <c r="Q46" i="30" s="1"/>
  <c r="S17" i="30"/>
  <c r="R17" i="30"/>
  <c r="Q17" i="30"/>
  <c r="P17" i="30"/>
  <c r="Q44" i="30" s="1"/>
  <c r="S16" i="30"/>
  <c r="R16" i="30"/>
  <c r="Q16" i="30"/>
  <c r="P16" i="30"/>
  <c r="S14" i="30"/>
  <c r="R14" i="30"/>
  <c r="S41" i="30" s="1"/>
  <c r="Q14" i="30"/>
  <c r="P14" i="30"/>
  <c r="Q41" i="30" s="1"/>
  <c r="S13" i="30"/>
  <c r="R13" i="30"/>
  <c r="Q13" i="30"/>
  <c r="P13" i="30"/>
  <c r="O26" i="30"/>
  <c r="O25" i="30"/>
  <c r="P52" i="30" s="1"/>
  <c r="O23" i="30"/>
  <c r="O22" i="30"/>
  <c r="P49" i="30" s="1"/>
  <c r="O20" i="30"/>
  <c r="P47" i="30" s="1"/>
  <c r="O19" i="30"/>
  <c r="P46" i="30" s="1"/>
  <c r="O17" i="30"/>
  <c r="P44" i="30" s="1"/>
  <c r="O16" i="30"/>
  <c r="P43" i="30" s="1"/>
  <c r="O14" i="30"/>
  <c r="P41" i="30" s="1"/>
  <c r="O13" i="30"/>
  <c r="T13" i="30" s="1"/>
  <c r="S55" i="30"/>
  <c r="Q49" i="30"/>
  <c r="S46" i="30"/>
  <c r="R46" i="30"/>
  <c r="S44" i="30"/>
  <c r="S40" i="30"/>
  <c r="R40" i="30"/>
  <c r="K28" i="30"/>
  <c r="K26" i="30"/>
  <c r="K25" i="30"/>
  <c r="K23" i="30"/>
  <c r="K22" i="30"/>
  <c r="K20" i="30"/>
  <c r="K19" i="30"/>
  <c r="K17" i="30"/>
  <c r="K16" i="30"/>
  <c r="K14" i="30"/>
  <c r="K13" i="30"/>
  <c r="Y31" i="30"/>
  <c r="Y30" i="30"/>
  <c r="R56" i="30"/>
  <c r="R55" i="30"/>
  <c r="R53" i="30"/>
  <c r="Q53" i="30"/>
  <c r="S52" i="30"/>
  <c r="R52" i="30"/>
  <c r="S49" i="30"/>
  <c r="R49" i="30"/>
  <c r="R47" i="30"/>
  <c r="R44" i="30"/>
  <c r="S43" i="30"/>
  <c r="R43" i="30"/>
  <c r="Q43" i="30"/>
  <c r="R41" i="30"/>
  <c r="G56" i="30"/>
  <c r="G55" i="30"/>
  <c r="G53" i="30"/>
  <c r="K53" i="30" s="1"/>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U56" i="31" l="1"/>
  <c r="W56" i="31"/>
  <c r="R57" i="31"/>
  <c r="U53" i="31"/>
  <c r="U50" i="31"/>
  <c r="V53" i="31"/>
  <c r="V50" i="31"/>
  <c r="Q57" i="31"/>
  <c r="N30" i="31"/>
  <c r="M30" i="31"/>
  <c r="L30" i="31"/>
  <c r="K30" i="31"/>
  <c r="V40" i="31"/>
  <c r="U40" i="31"/>
  <c r="W40" i="31"/>
  <c r="K55" i="31"/>
  <c r="F57" i="31"/>
  <c r="N55" i="31"/>
  <c r="L55" i="31"/>
  <c r="M55" i="31"/>
  <c r="K31" i="31"/>
  <c r="N31" i="31"/>
  <c r="L31" i="31"/>
  <c r="M31" i="31"/>
  <c r="T28" i="31"/>
  <c r="P55" i="31"/>
  <c r="P57" i="31" s="1"/>
  <c r="W28" i="31"/>
  <c r="U28" i="31"/>
  <c r="V28" i="31"/>
  <c r="P58" i="31"/>
  <c r="V41" i="31"/>
  <c r="U41" i="31"/>
  <c r="W41" i="31"/>
  <c r="V47" i="31"/>
  <c r="U47" i="31"/>
  <c r="W47" i="31"/>
  <c r="W31" i="31"/>
  <c r="V31" i="31"/>
  <c r="T31" i="31"/>
  <c r="U31" i="31"/>
  <c r="V46" i="31"/>
  <c r="U46" i="31"/>
  <c r="W46" i="31"/>
  <c r="O30" i="31"/>
  <c r="K56" i="31"/>
  <c r="F58" i="31"/>
  <c r="N56" i="31"/>
  <c r="L56" i="31"/>
  <c r="M56" i="31"/>
  <c r="V44" i="31"/>
  <c r="U44" i="31"/>
  <c r="W44" i="31"/>
  <c r="V56" i="30"/>
  <c r="W56" i="30"/>
  <c r="F56" i="30"/>
  <c r="L56" i="30" s="1"/>
  <c r="K29" i="30"/>
  <c r="P55" i="30"/>
  <c r="T28" i="30"/>
  <c r="K52" i="30"/>
  <c r="K50" i="30"/>
  <c r="K47" i="30"/>
  <c r="K44" i="30"/>
  <c r="K43" i="30"/>
  <c r="K40" i="30"/>
  <c r="P31" i="30"/>
  <c r="V23" i="30"/>
  <c r="T20" i="30"/>
  <c r="W26" i="30"/>
  <c r="T29" i="30"/>
  <c r="T25" i="30"/>
  <c r="T23" i="30"/>
  <c r="P50" i="30"/>
  <c r="T19" i="30"/>
  <c r="T14" i="30"/>
  <c r="T26" i="30"/>
  <c r="P53" i="30"/>
  <c r="T22" i="30"/>
  <c r="P30" i="30"/>
  <c r="T16" i="30"/>
  <c r="T17" i="30"/>
  <c r="P40" i="30"/>
  <c r="G57" i="30"/>
  <c r="G58" i="30"/>
  <c r="L53" i="30"/>
  <c r="H58" i="30"/>
  <c r="L44" i="30"/>
  <c r="M46" i="30"/>
  <c r="N52" i="30"/>
  <c r="L50" i="30"/>
  <c r="M44" i="30"/>
  <c r="N29" i="30"/>
  <c r="N47" i="30"/>
  <c r="U23" i="30"/>
  <c r="L52" i="30"/>
  <c r="W23" i="30"/>
  <c r="AA58" i="30"/>
  <c r="U17" i="30"/>
  <c r="J57" i="30"/>
  <c r="V26" i="30"/>
  <c r="N46" i="30"/>
  <c r="W13" i="30"/>
  <c r="W25" i="30"/>
  <c r="Q58" i="30"/>
  <c r="Q57" i="30"/>
  <c r="V20" i="30"/>
  <c r="R57"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S58" i="30"/>
  <c r="W28" i="30"/>
  <c r="V28" i="30"/>
  <c r="U28" i="30"/>
  <c r="S57" i="30"/>
  <c r="R31" i="30"/>
  <c r="U16" i="30"/>
  <c r="V16" i="30"/>
  <c r="V22" i="30"/>
  <c r="O30" i="30"/>
  <c r="T30" i="30" s="1"/>
  <c r="R58" i="30"/>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M28" i="29"/>
  <c r="F28" i="27"/>
  <c r="F29" i="28"/>
  <c r="F28" i="28"/>
  <c r="W40" i="30" l="1"/>
  <c r="V40" i="30"/>
  <c r="U40" i="30"/>
  <c r="N58" i="31"/>
  <c r="M58" i="31"/>
  <c r="K58" i="31"/>
  <c r="L58" i="31"/>
  <c r="W58" i="31"/>
  <c r="V58" i="31"/>
  <c r="U58" i="31"/>
  <c r="W57" i="31"/>
  <c r="U57" i="31"/>
  <c r="V57" i="31"/>
  <c r="W30" i="31"/>
  <c r="V30" i="31"/>
  <c r="U30" i="31"/>
  <c r="T30" i="31"/>
  <c r="U55" i="31"/>
  <c r="W55" i="31"/>
  <c r="V55" i="31"/>
  <c r="N57" i="31"/>
  <c r="M57" i="31"/>
  <c r="K57" i="31"/>
  <c r="L57" i="31"/>
  <c r="P57" i="30"/>
  <c r="W55" i="30"/>
  <c r="V55" i="30"/>
  <c r="U55" i="30"/>
  <c r="N56" i="30"/>
  <c r="M56" i="30"/>
  <c r="K56" i="30"/>
  <c r="K55" i="30"/>
  <c r="P58"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W57" i="30" l="1"/>
  <c r="V57" i="30"/>
  <c r="U57" i="30"/>
  <c r="W58" i="30"/>
  <c r="V58" i="30"/>
  <c r="U58" i="30"/>
  <c r="N58" i="30"/>
  <c r="M58" i="30"/>
  <c r="L58" i="30"/>
  <c r="I56" i="29"/>
  <c r="F56" i="29" l="1"/>
  <c r="P29" i="29"/>
  <c r="O29" i="29"/>
  <c r="O56" i="29" s="1"/>
  <c r="N29" i="29"/>
  <c r="P28" i="29"/>
  <c r="O28" i="29"/>
  <c r="O55" i="29" s="1"/>
  <c r="N28" i="29"/>
  <c r="P26" i="29"/>
  <c r="P53" i="29" s="1"/>
  <c r="O26" i="29"/>
  <c r="O53" i="29" s="1"/>
  <c r="N26" i="29"/>
  <c r="M26" i="29"/>
  <c r="P25" i="29"/>
  <c r="O25" i="29"/>
  <c r="N25" i="29"/>
  <c r="M25" i="29"/>
  <c r="P23" i="29"/>
  <c r="S23" i="29" s="1"/>
  <c r="O23" i="29"/>
  <c r="O50" i="29" s="1"/>
  <c r="N23" i="29"/>
  <c r="N50" i="29" s="1"/>
  <c r="M23" i="29"/>
  <c r="M50" i="29" s="1"/>
  <c r="P22" i="29"/>
  <c r="O22" i="29"/>
  <c r="N22" i="29"/>
  <c r="M22" i="29"/>
  <c r="P20" i="29"/>
  <c r="P47" i="29" s="1"/>
  <c r="O20" i="29"/>
  <c r="N20" i="29"/>
  <c r="N47" i="29" s="1"/>
  <c r="P19" i="29"/>
  <c r="P46" i="29" s="1"/>
  <c r="O19" i="29"/>
  <c r="O46" i="29" s="1"/>
  <c r="N19" i="29"/>
  <c r="N46" i="29" s="1"/>
  <c r="M19" i="29"/>
  <c r="P17" i="29"/>
  <c r="O17" i="29"/>
  <c r="O44" i="29" s="1"/>
  <c r="N17" i="29"/>
  <c r="M17" i="29"/>
  <c r="P16" i="29"/>
  <c r="P43" i="29" s="1"/>
  <c r="O16" i="29"/>
  <c r="O43" i="29" s="1"/>
  <c r="N16" i="29"/>
  <c r="N43" i="29" s="1"/>
  <c r="M16" i="29"/>
  <c r="M43" i="29" s="1"/>
  <c r="P14" i="29"/>
  <c r="P41" i="29" s="1"/>
  <c r="O14" i="29"/>
  <c r="N14" i="29"/>
  <c r="O13" i="29"/>
  <c r="O40" i="29" s="1"/>
  <c r="N13" i="29"/>
  <c r="N40" i="29" s="1"/>
  <c r="M13" i="29"/>
  <c r="R13" i="29" s="1"/>
  <c r="U58" i="29"/>
  <c r="T58" i="29"/>
  <c r="V57" i="29"/>
  <c r="U57" i="29"/>
  <c r="T57" i="29"/>
  <c r="V56" i="29"/>
  <c r="H56" i="29"/>
  <c r="G56" i="29"/>
  <c r="I55" i="29"/>
  <c r="H55" i="29"/>
  <c r="G55" i="29"/>
  <c r="F55" i="29"/>
  <c r="I53" i="29"/>
  <c r="H53" i="29"/>
  <c r="G53" i="29"/>
  <c r="F53" i="29"/>
  <c r="I52" i="29"/>
  <c r="L52" i="29" s="1"/>
  <c r="H52" i="29"/>
  <c r="K52" i="29" s="1"/>
  <c r="G52" i="29"/>
  <c r="J52" i="29" s="1"/>
  <c r="F52" i="29"/>
  <c r="K50" i="29"/>
  <c r="I50" i="29"/>
  <c r="H50" i="29"/>
  <c r="G50" i="29"/>
  <c r="F50" i="29"/>
  <c r="O49" i="29"/>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P56" i="29"/>
  <c r="N56" i="29"/>
  <c r="V28" i="29"/>
  <c r="V30" i="29" s="1"/>
  <c r="P55" i="29"/>
  <c r="L28" i="29"/>
  <c r="K28" i="29"/>
  <c r="J28" i="29"/>
  <c r="N53" i="29"/>
  <c r="L26" i="29"/>
  <c r="K26" i="29"/>
  <c r="J26" i="29"/>
  <c r="P52" i="29"/>
  <c r="O52" i="29"/>
  <c r="S25" i="29"/>
  <c r="L25" i="29"/>
  <c r="K25" i="29"/>
  <c r="J25" i="29"/>
  <c r="P50" i="29"/>
  <c r="L23" i="29"/>
  <c r="K23" i="29"/>
  <c r="J23" i="29"/>
  <c r="P49" i="29"/>
  <c r="N49" i="29"/>
  <c r="L22" i="29"/>
  <c r="K22" i="29"/>
  <c r="J22" i="29"/>
  <c r="K20" i="29"/>
  <c r="J20" i="29"/>
  <c r="L19" i="29"/>
  <c r="K19" i="29"/>
  <c r="J19" i="29"/>
  <c r="P44" i="29"/>
  <c r="M44" i="29"/>
  <c r="L17" i="29"/>
  <c r="K17" i="29"/>
  <c r="J17" i="29"/>
  <c r="L16" i="29"/>
  <c r="K16" i="29"/>
  <c r="J16" i="29"/>
  <c r="L14" i="29"/>
  <c r="K14" i="29"/>
  <c r="J14" i="29"/>
  <c r="K13" i="29"/>
  <c r="J13" i="29"/>
  <c r="G30" i="28"/>
  <c r="L44" i="29" l="1"/>
  <c r="K55" i="29"/>
  <c r="L55" i="29"/>
  <c r="J40" i="29"/>
  <c r="K53" i="29"/>
  <c r="J46" i="29"/>
  <c r="J44" i="29"/>
  <c r="F57" i="29"/>
  <c r="K57" i="29" s="1"/>
  <c r="J53" i="29"/>
  <c r="K49" i="29"/>
  <c r="L49" i="29"/>
  <c r="N55" i="29"/>
  <c r="N57" i="29" s="1"/>
  <c r="J30" i="29"/>
  <c r="N52" i="29"/>
  <c r="N44" i="29"/>
  <c r="Q44" i="29" s="1"/>
  <c r="I58" i="29"/>
  <c r="K47" i="29"/>
  <c r="J55" i="29"/>
  <c r="O47" i="29"/>
  <c r="K46" i="29"/>
  <c r="S19" i="29"/>
  <c r="R22" i="29"/>
  <c r="O57" i="29"/>
  <c r="O41" i="29"/>
  <c r="O58" i="29" s="1"/>
  <c r="H58" i="29"/>
  <c r="L50" i="29"/>
  <c r="G57" i="29"/>
  <c r="G58" i="29"/>
  <c r="R17" i="29"/>
  <c r="R26" i="29"/>
  <c r="K31" i="29"/>
  <c r="L43" i="29"/>
  <c r="J49" i="29"/>
  <c r="L53" i="29"/>
  <c r="H57" i="29"/>
  <c r="S22" i="29"/>
  <c r="Q23" i="29"/>
  <c r="S26" i="29"/>
  <c r="Q22" i="29"/>
  <c r="R16" i="29"/>
  <c r="R19" i="29"/>
  <c r="P58" i="29"/>
  <c r="R44" i="29"/>
  <c r="S44" i="29"/>
  <c r="S50" i="29"/>
  <c r="R50" i="29"/>
  <c r="Q50" i="29"/>
  <c r="L56" i="29"/>
  <c r="K56" i="29"/>
  <c r="J56" i="29"/>
  <c r="S43" i="29"/>
  <c r="R43" i="29"/>
  <c r="Q43" i="29"/>
  <c r="F58" i="29"/>
  <c r="L31" i="29"/>
  <c r="L41" i="29"/>
  <c r="L47" i="29"/>
  <c r="M49" i="29"/>
  <c r="S16" i="29"/>
  <c r="Q17" i="29"/>
  <c r="L20" i="29"/>
  <c r="N30" i="29"/>
  <c r="K40" i="29"/>
  <c r="N41" i="29"/>
  <c r="M53" i="29"/>
  <c r="Q13" i="29"/>
  <c r="S17" i="29"/>
  <c r="Q19" i="29"/>
  <c r="R23" i="29"/>
  <c r="O31" i="29"/>
  <c r="M40" i="29"/>
  <c r="M46" i="29"/>
  <c r="J50" i="29"/>
  <c r="N31" i="29"/>
  <c r="J43" i="29"/>
  <c r="M52" i="29"/>
  <c r="Q25" i="29"/>
  <c r="P31" i="29"/>
  <c r="R25" i="29"/>
  <c r="J29" i="29"/>
  <c r="K43" i="29"/>
  <c r="O30" i="29"/>
  <c r="J31" i="29"/>
  <c r="J41" i="29"/>
  <c r="J47" i="29"/>
  <c r="Q26" i="29"/>
  <c r="K29" i="29"/>
  <c r="Q16" i="29"/>
  <c r="L29" i="29"/>
  <c r="K41" i="29"/>
  <c r="F20" i="28"/>
  <c r="U58" i="28"/>
  <c r="T58" i="28"/>
  <c r="V57" i="28"/>
  <c r="U57" i="28"/>
  <c r="T57" i="28"/>
  <c r="T31" i="28"/>
  <c r="I31" i="28"/>
  <c r="H31" i="28"/>
  <c r="G31" i="28"/>
  <c r="F31" i="28"/>
  <c r="U30" i="28"/>
  <c r="T30" i="28"/>
  <c r="I30" i="28"/>
  <c r="H30" i="28"/>
  <c r="F30" i="28"/>
  <c r="V58" i="27"/>
  <c r="U58" i="27"/>
  <c r="T58" i="27"/>
  <c r="P58" i="27"/>
  <c r="O58" i="27"/>
  <c r="N58" i="27"/>
  <c r="I58" i="27"/>
  <c r="H58" i="27"/>
  <c r="G58" i="27"/>
  <c r="V57" i="27"/>
  <c r="U57" i="27"/>
  <c r="T57" i="27"/>
  <c r="P57" i="27"/>
  <c r="O57" i="27"/>
  <c r="N57" i="27"/>
  <c r="I57" i="27"/>
  <c r="H57" i="27"/>
  <c r="G57" i="27"/>
  <c r="V31" i="27"/>
  <c r="U31" i="27"/>
  <c r="T31" i="27"/>
  <c r="P31" i="27"/>
  <c r="O31" i="27"/>
  <c r="N31" i="27"/>
  <c r="I31" i="27"/>
  <c r="H31" i="27"/>
  <c r="G31" i="27"/>
  <c r="V30" i="27"/>
  <c r="U30" i="27"/>
  <c r="T30" i="27"/>
  <c r="P30" i="27"/>
  <c r="O30" i="27"/>
  <c r="N30" i="27"/>
  <c r="I30" i="27"/>
  <c r="H30" i="27"/>
  <c r="G30" i="27"/>
  <c r="F31" i="27"/>
  <c r="F30" i="27"/>
  <c r="J57" i="29" l="1"/>
  <c r="N58" i="29"/>
  <c r="S52" i="29"/>
  <c r="R52" i="29"/>
  <c r="Q52" i="29"/>
  <c r="S49" i="29"/>
  <c r="R49" i="29"/>
  <c r="Q49" i="29"/>
  <c r="Q46" i="29"/>
  <c r="S46" i="29"/>
  <c r="R46" i="29"/>
  <c r="L58" i="29"/>
  <c r="K58" i="29"/>
  <c r="J58" i="29"/>
  <c r="R53" i="29"/>
  <c r="Q53" i="29"/>
  <c r="S53" i="29"/>
  <c r="Q40" i="29"/>
  <c r="R40"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s="1"/>
  <c r="F26" i="19"/>
  <c r="F26" i="20"/>
  <c r="F29" i="22"/>
  <c r="F20" i="22"/>
  <c r="F20" i="27"/>
  <c r="P29" i="27"/>
  <c r="P29" i="28" s="1"/>
  <c r="P56" i="28" s="1"/>
  <c r="O29" i="27"/>
  <c r="O29" i="28" s="1"/>
  <c r="O56" i="28" s="1"/>
  <c r="N29" i="27"/>
  <c r="N29" i="28" s="1"/>
  <c r="N56" i="28" s="1"/>
  <c r="P28" i="27"/>
  <c r="P28" i="28" s="1"/>
  <c r="P55" i="28" s="1"/>
  <c r="O28" i="27"/>
  <c r="O55" i="27" s="1"/>
  <c r="N28" i="27"/>
  <c r="N28" i="28" s="1"/>
  <c r="N55" i="28" s="1"/>
  <c r="M28" i="27"/>
  <c r="P26" i="27"/>
  <c r="P26" i="28" s="1"/>
  <c r="P53" i="28" s="1"/>
  <c r="O26" i="27"/>
  <c r="O53" i="27" s="1"/>
  <c r="N26" i="27"/>
  <c r="N26" i="28" s="1"/>
  <c r="N53" i="28" s="1"/>
  <c r="M26" i="27"/>
  <c r="M53" i="27" s="1"/>
  <c r="P25" i="27"/>
  <c r="P25" i="28" s="1"/>
  <c r="P52" i="28" s="1"/>
  <c r="O25" i="27"/>
  <c r="O52" i="27" s="1"/>
  <c r="N25" i="27"/>
  <c r="N52" i="27" s="1"/>
  <c r="M25" i="27"/>
  <c r="P23" i="27"/>
  <c r="P23" i="28" s="1"/>
  <c r="P50" i="28" s="1"/>
  <c r="O23" i="27"/>
  <c r="O50" i="27" s="1"/>
  <c r="N23" i="27"/>
  <c r="N23" i="28" s="1"/>
  <c r="N50" i="28" s="1"/>
  <c r="M23" i="27"/>
  <c r="M50" i="27" s="1"/>
  <c r="P22" i="27"/>
  <c r="P22" i="28" s="1"/>
  <c r="P49" i="28" s="1"/>
  <c r="O22" i="27"/>
  <c r="O49" i="27" s="1"/>
  <c r="N22" i="27"/>
  <c r="N22" i="28" s="1"/>
  <c r="N49" i="28" s="1"/>
  <c r="M22" i="27"/>
  <c r="M49" i="27" s="1"/>
  <c r="P20" i="27"/>
  <c r="P20" i="28" s="1"/>
  <c r="P47" i="28" s="1"/>
  <c r="O20" i="27"/>
  <c r="O47" i="27" s="1"/>
  <c r="N20" i="27"/>
  <c r="N20" i="28" s="1"/>
  <c r="N47" i="28" s="1"/>
  <c r="P19" i="27"/>
  <c r="P19" i="28" s="1"/>
  <c r="P46" i="28" s="1"/>
  <c r="O19" i="27"/>
  <c r="O46" i="27" s="1"/>
  <c r="N19" i="27"/>
  <c r="N19" i="28" s="1"/>
  <c r="N46" i="28" s="1"/>
  <c r="P17" i="27"/>
  <c r="P17" i="28" s="1"/>
  <c r="O17" i="27"/>
  <c r="O44" i="27" s="1"/>
  <c r="N17" i="27"/>
  <c r="N17" i="28" s="1"/>
  <c r="M17" i="27"/>
  <c r="M17" i="28" s="1"/>
  <c r="M44" i="28" s="1"/>
  <c r="P16" i="27"/>
  <c r="P16" i="28" s="1"/>
  <c r="P43" i="28" s="1"/>
  <c r="O16" i="27"/>
  <c r="O16" i="28" s="1"/>
  <c r="O43" i="28" s="1"/>
  <c r="N16" i="27"/>
  <c r="N43" i="27" s="1"/>
  <c r="M16" i="27"/>
  <c r="Q16" i="27" s="1"/>
  <c r="P14" i="27"/>
  <c r="O14" i="27"/>
  <c r="N14" i="27"/>
  <c r="M14" i="27"/>
  <c r="Q14" i="27" s="1"/>
  <c r="P13" i="27"/>
  <c r="O13" i="27"/>
  <c r="N13" i="27"/>
  <c r="M13" i="27"/>
  <c r="S13" i="27" s="1"/>
  <c r="V56" i="27"/>
  <c r="O56" i="27"/>
  <c r="I56" i="27"/>
  <c r="H56" i="27"/>
  <c r="G56" i="27"/>
  <c r="I55" i="27"/>
  <c r="H55" i="27"/>
  <c r="G55" i="27"/>
  <c r="F55" i="27"/>
  <c r="I53" i="27"/>
  <c r="H53" i="27"/>
  <c r="G53" i="27"/>
  <c r="F53" i="27"/>
  <c r="I52" i="27"/>
  <c r="H52" i="27"/>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U29" i="27"/>
  <c r="V28" i="27"/>
  <c r="P55" i="27"/>
  <c r="N55" i="27"/>
  <c r="L28" i="27"/>
  <c r="K28" i="27"/>
  <c r="J28" i="27"/>
  <c r="P53" i="27"/>
  <c r="N53" i="27"/>
  <c r="L26" i="27"/>
  <c r="K26" i="27"/>
  <c r="J26" i="27"/>
  <c r="P52" i="27"/>
  <c r="L25" i="27"/>
  <c r="K25" i="27"/>
  <c r="J25" i="27"/>
  <c r="P50" i="27"/>
  <c r="N50" i="27"/>
  <c r="L23" i="27"/>
  <c r="K23" i="27"/>
  <c r="J23" i="27"/>
  <c r="P49" i="27"/>
  <c r="N49" i="27"/>
  <c r="L22" i="27"/>
  <c r="K22" i="27"/>
  <c r="J22" i="27"/>
  <c r="P47" i="27"/>
  <c r="N47" i="27"/>
  <c r="L19" i="27"/>
  <c r="K19" i="27"/>
  <c r="J19" i="27"/>
  <c r="P44" i="27"/>
  <c r="L17" i="27"/>
  <c r="K17" i="27"/>
  <c r="J17" i="27"/>
  <c r="L16" i="27"/>
  <c r="K16" i="27"/>
  <c r="J16" i="27"/>
  <c r="N41" i="27"/>
  <c r="L14" i="27"/>
  <c r="K14" i="27"/>
  <c r="J14" i="27"/>
  <c r="P40" i="27"/>
  <c r="N40" i="27"/>
  <c r="L13" i="27"/>
  <c r="K13" i="27"/>
  <c r="J13" i="27"/>
  <c r="F20" i="26"/>
  <c r="F29" i="26"/>
  <c r="L46" i="27" l="1"/>
  <c r="F57" i="27"/>
  <c r="F58" i="28"/>
  <c r="G57" i="28"/>
  <c r="G58" i="28"/>
  <c r="H58" i="28"/>
  <c r="L43" i="28"/>
  <c r="K46" i="28"/>
  <c r="K49" i="28"/>
  <c r="K52" i="28"/>
  <c r="J49" i="27"/>
  <c r="J44" i="27"/>
  <c r="N13" i="28"/>
  <c r="N40" i="28" s="1"/>
  <c r="P13" i="28"/>
  <c r="P30" i="28" s="1"/>
  <c r="O40" i="27"/>
  <c r="N16" i="28"/>
  <c r="N43" i="28" s="1"/>
  <c r="N14" i="28"/>
  <c r="N31" i="28" s="1"/>
  <c r="J20" i="27"/>
  <c r="O25" i="28"/>
  <c r="O52" i="28" s="1"/>
  <c r="O14" i="28"/>
  <c r="S25" i="27"/>
  <c r="P14" i="28"/>
  <c r="P31" i="28" s="1"/>
  <c r="J55" i="27"/>
  <c r="M55" i="27"/>
  <c r="S55" i="27" s="1"/>
  <c r="K53" i="27"/>
  <c r="N46" i="27"/>
  <c r="K44" i="27"/>
  <c r="M16" i="28"/>
  <c r="M43" i="28" s="1"/>
  <c r="N25" i="28"/>
  <c r="N52" i="28" s="1"/>
  <c r="O19" i="28"/>
  <c r="O46" i="28" s="1"/>
  <c r="O28" i="28"/>
  <c r="O55" i="28" s="1"/>
  <c r="M13" i="28"/>
  <c r="M40" i="28" s="1"/>
  <c r="O22" i="28"/>
  <c r="O49" i="28" s="1"/>
  <c r="P40" i="28"/>
  <c r="P57" i="28" s="1"/>
  <c r="O41" i="27"/>
  <c r="P46" i="27"/>
  <c r="Q26" i="27"/>
  <c r="N56" i="27"/>
  <c r="L43" i="27"/>
  <c r="O13" i="28"/>
  <c r="P41" i="27"/>
  <c r="M44" i="27"/>
  <c r="S26" i="27"/>
  <c r="P56" i="27"/>
  <c r="S14" i="27"/>
  <c r="N44" i="27"/>
  <c r="L52" i="27"/>
  <c r="M14" i="28"/>
  <c r="M14" i="29" s="1"/>
  <c r="M23" i="28"/>
  <c r="M50" i="28" s="1"/>
  <c r="S50" i="28" s="1"/>
  <c r="M26" i="28"/>
  <c r="Q26" i="28" s="1"/>
  <c r="K30" i="27"/>
  <c r="K41" i="27"/>
  <c r="O17" i="28"/>
  <c r="O44" i="28" s="1"/>
  <c r="R44" i="28" s="1"/>
  <c r="O20" i="28"/>
  <c r="O47" i="28" s="1"/>
  <c r="O23" i="28"/>
  <c r="O50" i="28" s="1"/>
  <c r="O26" i="28"/>
  <c r="O53" i="28" s="1"/>
  <c r="M22" i="28"/>
  <c r="S22" i="28" s="1"/>
  <c r="M25" i="28"/>
  <c r="S25" i="28" s="1"/>
  <c r="M28" i="28"/>
  <c r="S17" i="28"/>
  <c r="L55" i="28"/>
  <c r="L53" i="28"/>
  <c r="L56" i="28"/>
  <c r="L30" i="28"/>
  <c r="J40" i="28"/>
  <c r="Q17" i="28"/>
  <c r="J41" i="28"/>
  <c r="L44" i="28"/>
  <c r="J46" i="28"/>
  <c r="J53" i="28"/>
  <c r="K53" i="28"/>
  <c r="L46" i="28"/>
  <c r="N44" i="28"/>
  <c r="K41" i="28"/>
  <c r="K44" i="28"/>
  <c r="L49" i="28"/>
  <c r="L52" i="28"/>
  <c r="K55" i="28"/>
  <c r="L41" i="28"/>
  <c r="L50" i="28"/>
  <c r="K30" i="28"/>
  <c r="K40" i="28"/>
  <c r="S16" i="28"/>
  <c r="S43" i="28"/>
  <c r="J47" i="28"/>
  <c r="L47" i="28"/>
  <c r="K47" i="28"/>
  <c r="J52" i="28"/>
  <c r="P44" i="28"/>
  <c r="L40" i="28"/>
  <c r="J44" i="28"/>
  <c r="J50" i="28"/>
  <c r="J56" i="28"/>
  <c r="J43" i="28"/>
  <c r="R43" i="28"/>
  <c r="K50" i="28"/>
  <c r="K56" i="28"/>
  <c r="J29" i="28"/>
  <c r="J30" i="28"/>
  <c r="K43" i="28"/>
  <c r="J49" i="28"/>
  <c r="J55" i="28"/>
  <c r="K29" i="27"/>
  <c r="L56" i="27"/>
  <c r="J29" i="27"/>
  <c r="L29" i="27"/>
  <c r="R26" i="27"/>
  <c r="J53" i="27"/>
  <c r="L57" i="27"/>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K49" i="27"/>
  <c r="R16" i="27"/>
  <c r="R25" i="27"/>
  <c r="S50" i="27"/>
  <c r="R50" i="27"/>
  <c r="Q50" i="27"/>
  <c r="S49" i="27"/>
  <c r="S44" i="27"/>
  <c r="R44" i="27"/>
  <c r="R53" i="27"/>
  <c r="Q53" i="27"/>
  <c r="S53" i="27"/>
  <c r="K20" i="27"/>
  <c r="R22" i="27"/>
  <c r="O43" i="27"/>
  <c r="J52" i="27"/>
  <c r="Q17" i="27"/>
  <c r="L20" i="27"/>
  <c r="R28" i="27"/>
  <c r="R17" i="27"/>
  <c r="Q23" i="27"/>
  <c r="S28" i="27"/>
  <c r="L40" i="27"/>
  <c r="P43" i="27"/>
  <c r="F47" i="27"/>
  <c r="K52" i="27"/>
  <c r="Q13" i="27"/>
  <c r="S17" i="27"/>
  <c r="R23" i="27"/>
  <c r="M40" i="27"/>
  <c r="J50" i="27"/>
  <c r="J56" i="27"/>
  <c r="S23" i="27"/>
  <c r="Q25" i="27"/>
  <c r="J43" i="27"/>
  <c r="Q49" i="27"/>
  <c r="M52" i="27"/>
  <c r="K43" i="27"/>
  <c r="R49"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28" i="28" l="1"/>
  <c r="S14" i="29"/>
  <c r="R14" i="29"/>
  <c r="Q14" i="29"/>
  <c r="M41" i="29"/>
  <c r="R55" i="27"/>
  <c r="N57" i="28"/>
  <c r="O40" i="28"/>
  <c r="O57" i="28" s="1"/>
  <c r="O30" i="28"/>
  <c r="N41" i="28"/>
  <c r="N58" i="28" s="1"/>
  <c r="Q13" i="28"/>
  <c r="M49" i="28"/>
  <c r="S49" i="28" s="1"/>
  <c r="N30" i="28"/>
  <c r="O41" i="28"/>
  <c r="O58" i="28" s="1"/>
  <c r="O31" i="28"/>
  <c r="S13" i="28"/>
  <c r="Q43" i="28"/>
  <c r="M52" i="28"/>
  <c r="Q52" i="28" s="1"/>
  <c r="Q16" i="28"/>
  <c r="R50" i="28"/>
  <c r="Q50" i="28"/>
  <c r="S23" i="28"/>
  <c r="R13" i="28"/>
  <c r="R16" i="28"/>
  <c r="R22" i="28"/>
  <c r="P41" i="28"/>
  <c r="P58" i="28" s="1"/>
  <c r="Q55" i="27"/>
  <c r="Q25" i="28"/>
  <c r="M53" i="28"/>
  <c r="Q53" i="28" s="1"/>
  <c r="S14" i="28"/>
  <c r="R25" i="28"/>
  <c r="Q23" i="28"/>
  <c r="S26" i="28"/>
  <c r="Q44" i="27"/>
  <c r="R17" i="28"/>
  <c r="R23" i="28"/>
  <c r="R14" i="28"/>
  <c r="M41" i="28"/>
  <c r="Q22" i="28"/>
  <c r="Q28" i="28"/>
  <c r="R28" i="28"/>
  <c r="M55" i="28"/>
  <c r="Q55" i="28" s="1"/>
  <c r="Q14" i="28"/>
  <c r="R26" i="28"/>
  <c r="J57" i="28"/>
  <c r="Q44" i="28"/>
  <c r="L57" i="28"/>
  <c r="K57" i="28"/>
  <c r="S44" i="28"/>
  <c r="L58" i="28"/>
  <c r="K58" i="28"/>
  <c r="J58" i="28"/>
  <c r="R40" i="28"/>
  <c r="S40" i="28"/>
  <c r="Q40" i="28"/>
  <c r="R52" i="28"/>
  <c r="J31" i="28"/>
  <c r="L31" i="28"/>
  <c r="K31" i="28"/>
  <c r="J57" i="27"/>
  <c r="K57" i="27"/>
  <c r="R41" i="27"/>
  <c r="S41" i="27"/>
  <c r="R43" i="27"/>
  <c r="K31" i="27"/>
  <c r="J31" i="27"/>
  <c r="L31" i="27"/>
  <c r="S43" i="27"/>
  <c r="S52" i="27"/>
  <c r="R52" i="27"/>
  <c r="Q52" i="27"/>
  <c r="Q40" i="27"/>
  <c r="R40" i="27"/>
  <c r="S40"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M55" i="29" l="1"/>
  <c r="S28" i="29"/>
  <c r="R28" i="29"/>
  <c r="M30" i="29"/>
  <c r="Q28" i="29"/>
  <c r="Q41" i="29"/>
  <c r="R41" i="29"/>
  <c r="S41" i="29"/>
  <c r="Q49" i="28"/>
  <c r="Q41" i="28"/>
  <c r="R49" i="28"/>
  <c r="S52" i="28"/>
  <c r="S41" i="28"/>
  <c r="S53" i="28"/>
  <c r="R53" i="28"/>
  <c r="R41" i="28"/>
  <c r="S55" i="28"/>
  <c r="R55" i="28"/>
  <c r="L58" i="27"/>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R30" i="29" l="1"/>
  <c r="Q30" i="29"/>
  <c r="R55" i="29"/>
  <c r="Q55" i="29"/>
  <c r="M57" i="29"/>
  <c r="S55" i="29"/>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R57" i="29" l="1"/>
  <c r="Q57" i="29"/>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7" i="20" l="1"/>
  <c r="M13" i="2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M20" i="28" s="1"/>
  <c r="M20" i="29" s="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0" i="29" l="1"/>
  <c r="M47" i="29"/>
  <c r="Q20" i="29"/>
  <c r="R20" i="29"/>
  <c r="R20" i="28"/>
  <c r="S20" i="28"/>
  <c r="Q20" i="28"/>
  <c r="M47" i="28"/>
  <c r="S47" i="26"/>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9" l="1"/>
  <c r="S47" i="29"/>
  <c r="R47" i="29"/>
  <c r="R47" i="28"/>
  <c r="S47" i="28"/>
  <c r="Q47" i="28"/>
  <c r="Q47" i="27"/>
  <c r="R47" i="27"/>
  <c r="S47" i="27"/>
  <c r="M46" i="26"/>
  <c r="M19" i="27"/>
  <c r="M30" i="27" s="1"/>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19" i="28" l="1"/>
  <c r="M30" i="28" s="1"/>
  <c r="M56" i="26"/>
  <c r="M29" i="27"/>
  <c r="M31" i="27" s="1"/>
  <c r="R29" i="26"/>
  <c r="Q29" i="26"/>
  <c r="S29" i="26"/>
  <c r="M31" i="26"/>
  <c r="R30" i="26"/>
  <c r="S30" i="26"/>
  <c r="Q30" i="26"/>
  <c r="S19" i="27"/>
  <c r="R19" i="27"/>
  <c r="Q19" i="27"/>
  <c r="M46" i="27"/>
  <c r="M57" i="27" s="1"/>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19" i="28" l="1"/>
  <c r="M46" i="28"/>
  <c r="M57" i="28" s="1"/>
  <c r="Q19" i="28"/>
  <c r="R19" i="28"/>
  <c r="M29" i="28"/>
  <c r="M29" i="29" s="1"/>
  <c r="S30" i="28"/>
  <c r="Q30" i="28"/>
  <c r="R30" i="28"/>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Q29" i="28" l="1"/>
  <c r="M31" i="28"/>
  <c r="S31" i="28" s="1"/>
  <c r="R29" i="28"/>
  <c r="M56" i="28"/>
  <c r="M58" i="28" s="1"/>
  <c r="Q46" i="28"/>
  <c r="R46" i="28"/>
  <c r="S46" i="28"/>
  <c r="S29" i="28"/>
  <c r="R57" i="28"/>
  <c r="S57" i="28"/>
  <c r="Q57"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6" i="28" l="1"/>
  <c r="Q31" i="28"/>
  <c r="R31" i="28"/>
  <c r="M56" i="29"/>
  <c r="S29" i="29"/>
  <c r="R29" i="29"/>
  <c r="Q29" i="29"/>
  <c r="M31" i="29"/>
  <c r="S56" i="28"/>
  <c r="S58" i="28"/>
  <c r="Q58" i="28"/>
  <c r="R58" i="28"/>
  <c r="S58" i="27"/>
  <c r="R58" i="27"/>
  <c r="Q58" i="27"/>
  <c r="J27" i="9"/>
  <c r="I27" i="9"/>
  <c r="J28" i="9"/>
  <c r="I28" i="9"/>
  <c r="Q28" i="9"/>
  <c r="O27" i="9"/>
  <c r="N27" i="9"/>
  <c r="N26" i="9"/>
  <c r="K28" i="9"/>
  <c r="Q27" i="1"/>
  <c r="I26" i="1"/>
  <c r="I17" i="1"/>
  <c r="S31" i="29" l="1"/>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R58" i="29" l="1"/>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13" i="29" l="1"/>
  <c r="P40" i="29"/>
  <c r="P30" i="29"/>
  <c r="S30" i="29" s="1"/>
  <c r="P57" i="29" l="1"/>
  <c r="S57" i="29" s="1"/>
  <c r="S40" i="29"/>
  <c r="F56" i="32" l="1"/>
  <c r="N29" i="32"/>
  <c r="M29" i="32"/>
  <c r="L29" i="32"/>
  <c r="K29" i="32"/>
  <c r="F31" i="32"/>
  <c r="N28" i="32"/>
  <c r="L28" i="32"/>
  <c r="F55" i="32"/>
  <c r="F30" i="32"/>
  <c r="K28" i="32"/>
  <c r="M28" i="32"/>
  <c r="F37" i="33"/>
  <c r="L13" i="33"/>
  <c r="K13" i="33"/>
  <c r="M13" i="33"/>
  <c r="M30" i="32" l="1"/>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55" i="32" l="1"/>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49" i="33" s="1"/>
  <c r="K25"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Q51" i="33"/>
  <c r="U51" i="33" s="1"/>
  <c r="R52" i="33"/>
  <c r="V52" i="33" s="1"/>
  <c r="W49" i="33"/>
  <c r="U49" i="33"/>
  <c r="U52" i="33"/>
  <c r="V51" i="33" l="1"/>
  <c r="J46" i="33" l="1"/>
  <c r="J47" i="33"/>
  <c r="R28" i="33" l="1"/>
  <c r="R27" i="33"/>
  <c r="S52" i="33" l="1"/>
  <c r="W52" i="33" s="1"/>
  <c r="W47" i="33"/>
  <c r="I28" i="33"/>
  <c r="I47" i="33"/>
  <c r="I52" i="33" s="1"/>
  <c r="I27" i="33"/>
  <c r="I46" i="33"/>
  <c r="I51" i="33" s="1"/>
  <c r="S51" i="33"/>
  <c r="W51" i="33" s="1"/>
  <c r="W46" i="33"/>
  <c r="V19" i="33" l="1"/>
  <c r="V20" i="33"/>
  <c r="F41" i="33" l="1"/>
  <c r="M17" i="33"/>
  <c r="F40" i="33"/>
  <c r="M16" i="33"/>
  <c r="V16" i="33"/>
  <c r="M20" i="33"/>
  <c r="F44" i="33"/>
  <c r="M44" i="33" s="1"/>
  <c r="V17" i="33"/>
  <c r="M19" i="33"/>
  <c r="F43" i="33"/>
  <c r="M43" i="33" s="1"/>
  <c r="O28" i="33"/>
  <c r="V28" i="33" s="1"/>
  <c r="O27" i="33"/>
  <c r="V27" i="33" s="1"/>
  <c r="M40" i="33" l="1"/>
  <c r="N23" i="33"/>
  <c r="L23" i="33"/>
  <c r="F47" i="33"/>
  <c r="M23" i="33"/>
  <c r="V23" i="33"/>
  <c r="U23" i="33"/>
  <c r="F28" i="33"/>
  <c r="M28" i="33" s="1"/>
  <c r="F27" i="33"/>
  <c r="M27" i="33" s="1"/>
  <c r="M22" i="33"/>
  <c r="N22" i="33"/>
  <c r="L22" i="33"/>
  <c r="F46" i="33"/>
  <c r="F51" i="33" s="1"/>
  <c r="M51" i="33" s="1"/>
  <c r="U22" i="33"/>
  <c r="V22" i="33"/>
  <c r="M41" i="33"/>
  <c r="L47" i="33" l="1"/>
  <c r="N47" i="33"/>
  <c r="M47" i="33"/>
  <c r="F52" i="33"/>
  <c r="M52" i="33" s="1"/>
  <c r="N46" i="33"/>
  <c r="M46" i="33"/>
  <c r="L46" i="33"/>
  <c r="T23" i="33" l="1"/>
  <c r="T22" i="33"/>
  <c r="W22" i="33"/>
  <c r="U20" i="33"/>
  <c r="U16" i="33"/>
  <c r="W20" i="33"/>
  <c r="U19" i="33"/>
  <c r="W19" i="33"/>
  <c r="W17" i="33"/>
  <c r="U17" i="33"/>
  <c r="W16" i="33"/>
  <c r="T19" i="33"/>
  <c r="T20" i="33"/>
  <c r="T16" i="33"/>
  <c r="T17" i="33"/>
  <c r="G27" i="33" l="1"/>
  <c r="K27" i="33" s="1"/>
  <c r="G40" i="33"/>
  <c r="K16" i="33"/>
  <c r="H28" i="33"/>
  <c r="L28" i="33" s="1"/>
  <c r="H41" i="33"/>
  <c r="L17" i="33"/>
  <c r="P27" i="33"/>
  <c r="T27" i="33" s="1"/>
  <c r="T13" i="33"/>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G46" i="33"/>
  <c r="K46" i="33" s="1"/>
  <c r="K22" i="33"/>
  <c r="J44" i="33"/>
  <c r="N44" i="33" s="1"/>
  <c r="N20" i="33"/>
  <c r="U13" i="33"/>
  <c r="Q27" i="33"/>
  <c r="U27" i="33" s="1"/>
  <c r="G47" i="33"/>
  <c r="K47" i="33" s="1"/>
  <c r="K23" i="33"/>
  <c r="W23" i="33"/>
  <c r="H51" i="33" l="1"/>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N37" i="33" l="1"/>
  <c r="J51" i="33"/>
  <c r="N51" i="33" s="1"/>
  <c r="N38" i="33"/>
  <c r="J52" i="33"/>
  <c r="N52" i="33"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<sst xmlns="http://schemas.openxmlformats.org/spreadsheetml/2006/main" count="1098" uniqueCount="114">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</sst>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 numFmtId="173" formatCode="0.0%;\-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28">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5" borderId="16" xfId="3" applyFont="1" applyBorder="1"/>
    <xf numFmtId="0" fontId="19" fillId="5" borderId="17" xfId="3" applyFont="1" applyBorder="1"/>
    <xf numFmtId="9" fontId="29" fillId="5" borderId="16" xfId="8" applyFont="1" applyFill="1" applyBorder="1" applyAlignment="1" applyProtection="1">
      <alignment horizontal="right" vertical="center"/>
    </xf>
    <xf numFmtId="9" fontId="29" fillId="5" borderId="17" xfId="8" applyFont="1" applyFill="1" applyBorder="1" applyAlignment="1" applyProtection="1">
      <alignment horizontal="right" vertical="center"/>
    </xf>
    <xf numFmtId="173" fontId="29" fillId="5" borderId="17" xfId="8" applyNumberFormat="1" applyFont="1" applyFill="1" applyBorder="1" applyAlignment="1" applyProtection="1">
      <alignment horizontal="right" vertical="center"/>
    </xf>
    <xf numFmtId="3" fontId="17" fillId="0" borderId="0" xfId="7" applyNumberFormat="1" applyFont="1" applyFill="1" applyBorder="1" applyAlignment="1" applyProtection="1">
      <alignment horizontal="right" indent="1"/>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 end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endParaRPr lang="en-GB" sz="1000" b="1">
            <a:solidFill>
              <a:schemeClr val="dk1"/>
            </a:solidFill>
            <a:effectLst/>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231626</xdr:colOff>
      <xdr:row>0</xdr:row>
      <xdr:rowOff>0</xdr:rowOff>
    </xdr:from>
    <xdr:to>
      <xdr:col>19</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45028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44941</v>
      </c>
    </row>
    <row r="4" spans="1:38" ht="15.75">
      <c r="A4" s="10"/>
      <c r="B4" s="12" t="s">
        <v>7</v>
      </c>
      <c r="C4" s="27"/>
      <c r="D4" s="25"/>
      <c r="E4" s="59" t="s">
        <v>95</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1" t="s">
        <v>31</v>
      </c>
      <c r="G9" s="121"/>
      <c r="H9" s="121"/>
      <c r="I9" s="121"/>
      <c r="J9" s="121"/>
      <c r="K9" s="121"/>
      <c r="L9" s="122"/>
      <c r="M9" s="123" t="s">
        <v>96</v>
      </c>
      <c r="N9" s="121"/>
      <c r="O9" s="121"/>
      <c r="P9" s="121"/>
      <c r="Q9" s="121"/>
      <c r="R9" s="121"/>
      <c r="S9" s="122"/>
      <c r="T9" s="123" t="s">
        <v>57</v>
      </c>
      <c r="U9" s="121"/>
      <c r="V9" s="12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97">
        <v>73</v>
      </c>
      <c r="G13" s="97">
        <v>70</v>
      </c>
      <c r="H13" s="97">
        <v>0</v>
      </c>
      <c r="I13" s="97">
        <v>69</v>
      </c>
      <c r="J13" s="65">
        <f t="shared" ref="J13:J31" si="0">IFERROR(F13/G13-1,"n/a")</f>
        <v>4.2857142857142927E-2</v>
      </c>
      <c r="K13" s="65" t="str">
        <f>IFERROR(F13/H13-1,"n/a")</f>
        <v>n/a</v>
      </c>
      <c r="L13" s="61">
        <f t="shared" ref="L13:L14" si="1">IFERROR(F13/I13-1,"n/a")</f>
        <v>5.7971014492753659E-2</v>
      </c>
      <c r="M13" s="69">
        <f>F13+'Nov-22'!M13</f>
        <v>346</v>
      </c>
      <c r="N13" s="69">
        <f>G13+'Nov-22'!N13</f>
        <v>111</v>
      </c>
      <c r="O13" s="69">
        <f>H13+'Nov-22'!O13</f>
        <v>145</v>
      </c>
      <c r="P13" s="69">
        <f>I13+'Nov-22'!P13</f>
        <v>386</v>
      </c>
      <c r="Q13" s="65">
        <f>IFERROR(M13/N13-1,"n/a")</f>
        <v>2.1171171171171173</v>
      </c>
      <c r="R13" s="65">
        <f>IFERROR(M13/O13-1,"n/a")</f>
        <v>1.386206896551724</v>
      </c>
      <c r="S13" s="61">
        <f>IFERROR(M13/P13-1,"n/a")</f>
        <v>-0.10362694300518138</v>
      </c>
      <c r="T13" s="69">
        <v>111</v>
      </c>
      <c r="U13" s="71">
        <v>145</v>
      </c>
      <c r="V13" s="79">
        <v>386</v>
      </c>
    </row>
    <row r="14" spans="1:38" ht="15">
      <c r="A14" s="10"/>
      <c r="B14" s="13"/>
      <c r="C14" s="34"/>
      <c r="D14" s="27" t="s">
        <v>11</v>
      </c>
      <c r="E14" s="33"/>
      <c r="F14" s="97">
        <f>108803+415</f>
        <v>109218</v>
      </c>
      <c r="G14" s="97">
        <v>52767</v>
      </c>
      <c r="H14" s="97">
        <v>0</v>
      </c>
      <c r="I14" s="97">
        <v>120203</v>
      </c>
      <c r="J14" s="65">
        <f t="shared" si="0"/>
        <v>1.0698163624992891</v>
      </c>
      <c r="K14" s="65" t="str">
        <f t="shared" ref="K14" si="2">IFERROR(F14/H14-1,"n/a")</f>
        <v>n/a</v>
      </c>
      <c r="L14" s="61">
        <f t="shared" si="1"/>
        <v>-9.1387070206234489E-2</v>
      </c>
      <c r="M14" s="69">
        <f>F14+'Nov-22'!M14</f>
        <v>380182</v>
      </c>
      <c r="N14" s="69">
        <f>G14+'Nov-22'!N14</f>
        <v>80863</v>
      </c>
      <c r="O14" s="69">
        <f>H14+'Nov-22'!O14</f>
        <v>258885</v>
      </c>
      <c r="P14" s="69">
        <f>I14+'Nov-22'!P14</f>
        <v>733296</v>
      </c>
      <c r="Q14" s="65">
        <f>IFERROR(M14/N14-1,"n/a")</f>
        <v>3.7015569543548965</v>
      </c>
      <c r="R14" s="65">
        <f>IFERROR(M14/O14-1,"n/a")</f>
        <v>0.46853622264712125</v>
      </c>
      <c r="S14" s="61">
        <f>IFERROR(M14/P14-1,"n/a")</f>
        <v>-0.48154360585629818</v>
      </c>
      <c r="T14" s="69">
        <v>80863</v>
      </c>
      <c r="U14" s="71">
        <v>258885</v>
      </c>
      <c r="V14" s="79">
        <v>733296</v>
      </c>
    </row>
    <row r="15" spans="1:38" ht="15">
      <c r="A15" s="10"/>
      <c r="B15" s="13"/>
      <c r="C15" s="32" t="s">
        <v>74</v>
      </c>
      <c r="D15" s="27"/>
      <c r="E15" s="33"/>
      <c r="F15" s="98"/>
      <c r="G15" s="98"/>
      <c r="H15" s="98"/>
      <c r="I15" s="98"/>
      <c r="J15" s="65"/>
      <c r="K15" s="65"/>
      <c r="L15" s="62"/>
      <c r="M15" s="88"/>
      <c r="N15" s="88"/>
      <c r="O15" s="88"/>
      <c r="P15" s="88"/>
      <c r="Q15" s="65"/>
      <c r="R15" s="66"/>
      <c r="S15" s="62"/>
      <c r="T15" s="44"/>
      <c r="U15" s="45"/>
      <c r="V15" s="80"/>
    </row>
    <row r="16" spans="1:38" ht="15">
      <c r="A16" s="10"/>
      <c r="B16" s="13"/>
      <c r="C16" s="34"/>
      <c r="D16" s="27" t="s">
        <v>5</v>
      </c>
      <c r="E16" s="33"/>
      <c r="F16" s="97">
        <v>31</v>
      </c>
      <c r="G16" s="97">
        <v>25</v>
      </c>
      <c r="H16" s="97">
        <v>0</v>
      </c>
      <c r="I16" s="97">
        <v>20</v>
      </c>
      <c r="J16" s="65">
        <f t="shared" si="0"/>
        <v>0.24</v>
      </c>
      <c r="K16" s="65" t="str">
        <f t="shared" ref="K16:K17" si="3">IFERROR(F16/H16-1,"n/a")</f>
        <v>n/a</v>
      </c>
      <c r="L16" s="61">
        <f t="shared" ref="L16:L17" si="4">IFERROR(F16/I16-1,"n/a")</f>
        <v>0.55000000000000004</v>
      </c>
      <c r="M16" s="69">
        <f>F16+'Nov-22'!M16</f>
        <v>778</v>
      </c>
      <c r="N16" s="69">
        <f>G16+'Nov-22'!N16</f>
        <v>283</v>
      </c>
      <c r="O16" s="69">
        <f>H16+'Nov-22'!O16</f>
        <v>43</v>
      </c>
      <c r="P16" s="69">
        <f>I16+'Nov-22'!P16</f>
        <v>827</v>
      </c>
      <c r="Q16" s="65">
        <f t="shared" ref="Q16:Q17" si="5">IFERROR(M16/N16-1,"n/a")</f>
        <v>1.7491166077738516</v>
      </c>
      <c r="R16" s="65">
        <f t="shared" ref="R16:R17" si="6">IFERROR(M16/O16-1,"n/a")</f>
        <v>17.093023255813954</v>
      </c>
      <c r="S16" s="61">
        <f t="shared" ref="S16:S17" si="7">IFERROR(M16/P16-1,"n/a")</f>
        <v>-5.9250302297460755E-2</v>
      </c>
      <c r="T16" s="69">
        <v>283</v>
      </c>
      <c r="U16" s="71">
        <v>43</v>
      </c>
      <c r="V16" s="79">
        <v>827</v>
      </c>
    </row>
    <row r="17" spans="1:46" ht="15">
      <c r="A17" s="10"/>
      <c r="B17" s="13"/>
      <c r="C17" s="34"/>
      <c r="D17" s="27" t="s">
        <v>11</v>
      </c>
      <c r="E17" s="33"/>
      <c r="F17" s="97">
        <v>88390</v>
      </c>
      <c r="G17" s="97">
        <v>39214</v>
      </c>
      <c r="H17" s="97">
        <v>0</v>
      </c>
      <c r="I17" s="97">
        <v>58943</v>
      </c>
      <c r="J17" s="65">
        <f t="shared" si="0"/>
        <v>1.2540419238027236</v>
      </c>
      <c r="K17" s="65" t="str">
        <f t="shared" si="3"/>
        <v>n/a</v>
      </c>
      <c r="L17" s="61">
        <f t="shared" si="4"/>
        <v>0.49958434419693609</v>
      </c>
      <c r="M17" s="69">
        <f>F17+'Nov-22'!M17</f>
        <v>1843624</v>
      </c>
      <c r="N17" s="69">
        <f>G17+'Nov-22'!N17</f>
        <v>465109</v>
      </c>
      <c r="O17" s="69">
        <f>H17+'Nov-22'!O17</f>
        <v>140552</v>
      </c>
      <c r="P17" s="69">
        <f>I17+'Nov-22'!P17</f>
        <v>2552942</v>
      </c>
      <c r="Q17" s="65">
        <f t="shared" si="5"/>
        <v>2.9638536343093769</v>
      </c>
      <c r="R17" s="65">
        <f t="shared" si="6"/>
        <v>12.117024304172121</v>
      </c>
      <c r="S17" s="61">
        <f t="shared" si="7"/>
        <v>-0.27784336659430575</v>
      </c>
      <c r="T17" s="69">
        <v>465109</v>
      </c>
      <c r="U17" s="71">
        <v>140552</v>
      </c>
      <c r="V17" s="79">
        <v>2552942</v>
      </c>
    </row>
    <row r="18" spans="1:46" ht="15">
      <c r="A18" s="10"/>
      <c r="B18" s="13"/>
      <c r="C18" s="32" t="s">
        <v>15</v>
      </c>
      <c r="D18" s="27"/>
      <c r="E18" s="33"/>
      <c r="F18" s="73"/>
      <c r="G18" s="99"/>
      <c r="H18" s="99"/>
      <c r="I18" s="99"/>
      <c r="J18" s="65"/>
      <c r="K18" s="65"/>
      <c r="L18" s="61"/>
      <c r="M18" s="88"/>
      <c r="N18" s="88"/>
      <c r="O18" s="88"/>
      <c r="P18" s="88"/>
      <c r="Q18" s="65"/>
      <c r="R18" s="65"/>
      <c r="S18" s="61"/>
      <c r="T18" s="44"/>
      <c r="U18" s="45"/>
      <c r="V18" s="80"/>
    </row>
    <row r="19" spans="1:46" ht="15">
      <c r="A19" s="10"/>
      <c r="B19" s="13"/>
      <c r="C19" s="34"/>
      <c r="D19" s="27" t="s">
        <v>5</v>
      </c>
      <c r="E19" s="33"/>
      <c r="F19" s="75">
        <v>9</v>
      </c>
      <c r="G19" s="97">
        <v>3</v>
      </c>
      <c r="H19" s="97">
        <v>0</v>
      </c>
      <c r="I19" s="97">
        <v>9</v>
      </c>
      <c r="J19" s="65">
        <f t="shared" si="0"/>
        <v>2</v>
      </c>
      <c r="K19" s="65" t="str">
        <f t="shared" ref="K19:K20" si="8">IFERROR(F19/H19-1,"n/a")</f>
        <v>n/a</v>
      </c>
      <c r="L19" s="61">
        <f>IFERROR(F19/I19-1,"n/a")</f>
        <v>0</v>
      </c>
      <c r="M19" s="69">
        <f>F19+'Nov-22'!M19</f>
        <v>475</v>
      </c>
      <c r="N19" s="69">
        <f>G19+'Nov-22'!N19</f>
        <v>23</v>
      </c>
      <c r="O19" s="69">
        <f>H19+'Nov-22'!O19</f>
        <v>4</v>
      </c>
      <c r="P19" s="69">
        <f>I19+'Nov-22'!P19</f>
        <v>191</v>
      </c>
      <c r="Q19" s="65">
        <f t="shared" ref="Q19:Q20" si="9">IFERROR(M19/N19-1,"n/a")</f>
        <v>19.652173913043477</v>
      </c>
      <c r="R19" s="65">
        <f t="shared" ref="R19:R20" si="10">IFERROR(M19/O19-1,"n/a")</f>
        <v>117.75</v>
      </c>
      <c r="S19" s="61">
        <f t="shared" ref="S19:S20" si="11">IFERROR(M19/P19-1,"n/a")</f>
        <v>1.4869109947643979</v>
      </c>
      <c r="T19" s="69">
        <v>23</v>
      </c>
      <c r="U19" s="71">
        <v>4</v>
      </c>
      <c r="V19" s="79">
        <v>191</v>
      </c>
    </row>
    <row r="20" spans="1:46" ht="15">
      <c r="A20" s="10"/>
      <c r="B20" s="13"/>
      <c r="C20" s="34"/>
      <c r="D20" s="27" t="s">
        <v>11</v>
      </c>
      <c r="E20" s="33"/>
      <c r="F20" s="75">
        <v>6157</v>
      </c>
      <c r="G20" s="97">
        <v>864</v>
      </c>
      <c r="H20" s="97">
        <v>0</v>
      </c>
      <c r="I20" s="97">
        <v>9825</v>
      </c>
      <c r="J20" s="65">
        <f t="shared" si="0"/>
        <v>6.1261574074074074</v>
      </c>
      <c r="K20" s="65" t="str">
        <f t="shared" si="8"/>
        <v>n/a</v>
      </c>
      <c r="L20" s="61">
        <f t="shared" ref="L20:L31" si="12">IFERROR(F20/I20-1,"n/a")</f>
        <v>-0.37333333333333329</v>
      </c>
      <c r="M20" s="69">
        <f>F20+'Nov-22'!M20</f>
        <v>561984</v>
      </c>
      <c r="N20" s="69">
        <f>G20+'Nov-22'!N20</f>
        <v>8611</v>
      </c>
      <c r="O20" s="69">
        <f>H20+'Nov-22'!O20</f>
        <v>1753</v>
      </c>
      <c r="P20" s="69">
        <f>I20+'Nov-22'!P20</f>
        <v>254421</v>
      </c>
      <c r="Q20" s="65">
        <f t="shared" si="9"/>
        <v>64.263500174195798</v>
      </c>
      <c r="R20" s="65">
        <f t="shared" si="10"/>
        <v>319.58414147176268</v>
      </c>
      <c r="S20" s="61">
        <f t="shared" si="11"/>
        <v>1.2088742674543376</v>
      </c>
      <c r="T20" s="69">
        <v>8611</v>
      </c>
      <c r="U20" s="71">
        <v>1753</v>
      </c>
      <c r="V20" s="79">
        <v>254421</v>
      </c>
    </row>
    <row r="21" spans="1:46" ht="15">
      <c r="A21" s="10"/>
      <c r="B21" s="13"/>
      <c r="C21" s="32" t="s">
        <v>10</v>
      </c>
      <c r="D21" s="27"/>
      <c r="E21" s="35"/>
      <c r="F21" s="73"/>
      <c r="G21" s="99"/>
      <c r="H21" s="99"/>
      <c r="I21" s="99"/>
      <c r="J21" s="65"/>
      <c r="K21" s="65"/>
      <c r="L21" s="61"/>
      <c r="M21" s="88"/>
      <c r="N21" s="88"/>
      <c r="O21" s="88"/>
      <c r="P21" s="88"/>
      <c r="Q21" s="65"/>
      <c r="R21" s="65"/>
      <c r="S21" s="61"/>
      <c r="T21" s="44"/>
      <c r="U21" s="45"/>
      <c r="V21" s="80"/>
    </row>
    <row r="22" spans="1:46" ht="15">
      <c r="A22" s="10"/>
      <c r="B22" s="13"/>
      <c r="C22" s="34"/>
      <c r="D22" s="27" t="s">
        <v>5</v>
      </c>
      <c r="E22" s="35"/>
      <c r="F22" s="75">
        <v>118</v>
      </c>
      <c r="G22" s="97">
        <v>102</v>
      </c>
      <c r="H22" s="97">
        <v>0</v>
      </c>
      <c r="I22" s="97">
        <v>131</v>
      </c>
      <c r="J22" s="65">
        <f t="shared" si="0"/>
        <v>0.15686274509803932</v>
      </c>
      <c r="K22" s="65" t="str">
        <f t="shared" ref="K22:K23" si="13">IFERROR(F22/H22-1,"n/a")</f>
        <v>n/a</v>
      </c>
      <c r="L22" s="61">
        <f t="shared" si="12"/>
        <v>-9.92366412213741E-2</v>
      </c>
      <c r="M22" s="69">
        <f>F22+'Nov-22'!M22</f>
        <v>1140</v>
      </c>
      <c r="N22" s="69">
        <f>G22+'Nov-22'!N22</f>
        <v>411</v>
      </c>
      <c r="O22" s="69">
        <f>H22+'Nov-22'!O22</f>
        <v>406</v>
      </c>
      <c r="P22" s="69">
        <f>I22+'Nov-22'!P22</f>
        <v>1205</v>
      </c>
      <c r="Q22" s="65">
        <f t="shared" ref="Q22:Q23" si="14">IFERROR(M22/N22-1,"n/a")</f>
        <v>1.7737226277372264</v>
      </c>
      <c r="R22" s="65">
        <f t="shared" ref="R22:R23" si="15">IFERROR(M22/O22-1,"n/a")</f>
        <v>1.8078817733990147</v>
      </c>
      <c r="S22" s="61">
        <f t="shared" ref="S22:S23" si="16">IFERROR(M22/P22-1,"n/a")</f>
        <v>-5.3941908713692976E-2</v>
      </c>
      <c r="T22" s="69">
        <v>411</v>
      </c>
      <c r="U22" s="71">
        <v>406</v>
      </c>
      <c r="V22" s="79">
        <v>1205</v>
      </c>
    </row>
    <row r="23" spans="1:46" ht="15">
      <c r="A23" s="10"/>
      <c r="B23" s="13"/>
      <c r="C23" s="34"/>
      <c r="D23" s="27" t="s">
        <v>11</v>
      </c>
      <c r="E23" s="33"/>
      <c r="F23" s="75">
        <v>409516</v>
      </c>
      <c r="G23" s="97">
        <v>200450</v>
      </c>
      <c r="H23" s="97">
        <v>0</v>
      </c>
      <c r="I23" s="97">
        <v>386408</v>
      </c>
      <c r="J23" s="65">
        <f t="shared" si="0"/>
        <v>1.0429832876028935</v>
      </c>
      <c r="K23" s="65" t="str">
        <f t="shared" si="13"/>
        <v>n/a</v>
      </c>
      <c r="L23" s="61">
        <f t="shared" si="12"/>
        <v>5.9802074491211332E-2</v>
      </c>
      <c r="M23" s="69">
        <f>F23+'Nov-22'!M23</f>
        <v>3212646</v>
      </c>
      <c r="N23" s="69">
        <f>G23+'Nov-22'!N23</f>
        <v>687449</v>
      </c>
      <c r="O23" s="69">
        <f>H23+'Nov-22'!O23</f>
        <v>833999</v>
      </c>
      <c r="P23" s="69">
        <f>I23+'Nov-22'!P23</f>
        <v>3859183</v>
      </c>
      <c r="Q23" s="65">
        <f t="shared" si="14"/>
        <v>3.6732863092389403</v>
      </c>
      <c r="R23" s="65">
        <f t="shared" si="15"/>
        <v>2.8520981440025706</v>
      </c>
      <c r="S23" s="61">
        <f t="shared" si="16"/>
        <v>-0.16753209163701233</v>
      </c>
      <c r="T23" s="69">
        <v>687449</v>
      </c>
      <c r="U23" s="71">
        <v>833999</v>
      </c>
      <c r="V23" s="79">
        <v>3859183</v>
      </c>
    </row>
    <row r="24" spans="1:46" ht="15">
      <c r="A24" s="10"/>
      <c r="B24" s="13"/>
      <c r="C24" s="32" t="s">
        <v>16</v>
      </c>
      <c r="D24" s="27"/>
      <c r="E24" s="33"/>
      <c r="F24" s="73"/>
      <c r="G24" s="99"/>
      <c r="H24" s="99"/>
      <c r="I24" s="99"/>
      <c r="J24" s="65"/>
      <c r="K24" s="65"/>
      <c r="L24" s="61"/>
      <c r="M24" s="88"/>
      <c r="N24" s="88"/>
      <c r="O24" s="88"/>
      <c r="P24" s="88"/>
      <c r="Q24" s="65"/>
      <c r="R24" s="65"/>
      <c r="S24" s="61"/>
      <c r="T24" s="44"/>
      <c r="U24" s="45"/>
      <c r="V24" s="80"/>
    </row>
    <row r="25" spans="1:46" ht="15">
      <c r="A25" s="10"/>
      <c r="B25" s="13"/>
      <c r="C25" s="34"/>
      <c r="D25" s="27" t="s">
        <v>5</v>
      </c>
      <c r="E25" s="33"/>
      <c r="F25" s="75">
        <v>5</v>
      </c>
      <c r="G25" s="97">
        <v>7</v>
      </c>
      <c r="H25" s="97">
        <v>3</v>
      </c>
      <c r="I25" s="97">
        <v>44</v>
      </c>
      <c r="J25" s="65">
        <f t="shared" si="0"/>
        <v>-0.2857142857142857</v>
      </c>
      <c r="K25" s="65">
        <f t="shared" ref="K25:K26" si="17">IFERROR(F25/H25-1,"n/a")</f>
        <v>0.66666666666666674</v>
      </c>
      <c r="L25" s="61">
        <f t="shared" si="12"/>
        <v>-0.88636363636363635</v>
      </c>
      <c r="M25" s="69">
        <f>F25+'Nov-22'!M25</f>
        <v>283</v>
      </c>
      <c r="N25" s="69">
        <f>G25+'Nov-22'!N25</f>
        <v>107</v>
      </c>
      <c r="O25" s="69">
        <f>H25+'Nov-22'!O25</f>
        <v>32</v>
      </c>
      <c r="P25" s="69">
        <f>I25+'Nov-22'!P25</f>
        <v>372</v>
      </c>
      <c r="Q25" s="65">
        <f t="shared" ref="Q25:Q26" si="18">IFERROR(M25/N25-1,"n/a")</f>
        <v>1.6448598130841123</v>
      </c>
      <c r="R25" s="65">
        <f t="shared" ref="R25:R26" si="19">IFERROR(M25/O25-1,"n/a")</f>
        <v>7.84375</v>
      </c>
      <c r="S25" s="61">
        <f t="shared" ref="S25:S26" si="20">IFERROR(M25/P25-1,"n/a")</f>
        <v>-0.239247311827957</v>
      </c>
      <c r="T25" s="69">
        <v>107</v>
      </c>
      <c r="U25" s="71">
        <v>32</v>
      </c>
      <c r="V25" s="79">
        <v>372</v>
      </c>
    </row>
    <row r="26" spans="1:46" ht="15">
      <c r="A26" s="10"/>
      <c r="B26" s="13"/>
      <c r="C26" s="34"/>
      <c r="D26" s="27" t="s">
        <v>11</v>
      </c>
      <c r="E26" s="33"/>
      <c r="F26" s="75">
        <v>20252</v>
      </c>
      <c r="G26" s="97">
        <v>13748</v>
      </c>
      <c r="H26" s="97">
        <v>1045</v>
      </c>
      <c r="I26" s="97">
        <v>52611</v>
      </c>
      <c r="J26" s="65">
        <f t="shared" si="0"/>
        <v>0.47308699447192315</v>
      </c>
      <c r="K26" s="65">
        <f t="shared" si="17"/>
        <v>18.379904306220094</v>
      </c>
      <c r="L26" s="61">
        <f t="shared" si="12"/>
        <v>-0.61506148904221547</v>
      </c>
      <c r="M26" s="69">
        <f>F26+'Nov-22'!M26</f>
        <v>530405</v>
      </c>
      <c r="N26" s="69">
        <f>G26+'Nov-22'!N26</f>
        <v>147132</v>
      </c>
      <c r="O26" s="69">
        <f>H26+'Nov-22'!O26</f>
        <v>59180</v>
      </c>
      <c r="P26" s="69">
        <f>I26+'Nov-22'!P26</f>
        <v>902015</v>
      </c>
      <c r="Q26" s="65">
        <f t="shared" si="18"/>
        <v>2.6049601718185031</v>
      </c>
      <c r="R26" s="65">
        <f t="shared" si="19"/>
        <v>7.9625718148022973</v>
      </c>
      <c r="S26" s="61">
        <f t="shared" si="20"/>
        <v>-0.41197762786649894</v>
      </c>
      <c r="T26" s="69">
        <v>147132</v>
      </c>
      <c r="U26" s="71">
        <v>59180</v>
      </c>
      <c r="V26" s="79">
        <v>902015</v>
      </c>
    </row>
    <row r="27" spans="1:46" ht="15">
      <c r="A27" s="10"/>
      <c r="B27" s="13"/>
      <c r="C27" s="32" t="s">
        <v>17</v>
      </c>
      <c r="D27" s="27"/>
      <c r="E27" s="33"/>
      <c r="F27" s="73"/>
      <c r="G27" s="99"/>
      <c r="H27" s="99"/>
      <c r="I27" s="99"/>
      <c r="J27" s="65"/>
      <c r="K27" s="65"/>
      <c r="L27" s="61"/>
      <c r="M27" s="88"/>
      <c r="N27" s="88"/>
      <c r="O27" s="88"/>
      <c r="P27" s="88"/>
      <c r="Q27" s="65"/>
      <c r="R27" s="65"/>
      <c r="S27" s="61"/>
      <c r="T27" s="44"/>
      <c r="U27" s="45"/>
      <c r="V27" s="80"/>
    </row>
    <row r="28" spans="1:46" ht="15">
      <c r="B28" s="13"/>
      <c r="C28" s="34"/>
      <c r="D28" s="27" t="s">
        <v>5</v>
      </c>
      <c r="E28" s="33"/>
      <c r="F28" s="75">
        <f>1+36</f>
        <v>37</v>
      </c>
      <c r="G28" s="97">
        <v>0</v>
      </c>
      <c r="H28" s="97">
        <v>5</v>
      </c>
      <c r="I28" s="97">
        <v>18</v>
      </c>
      <c r="J28" s="65" t="str">
        <f t="shared" si="0"/>
        <v>n/a</v>
      </c>
      <c r="K28" s="65">
        <f t="shared" ref="K28:K31" si="21">IFERROR(F28/H28-1,"n/a")</f>
        <v>6.4</v>
      </c>
      <c r="L28" s="61">
        <f t="shared" si="12"/>
        <v>1.0555555555555554</v>
      </c>
      <c r="M28" s="69">
        <f>F28+'Nov-22'!M28</f>
        <v>605</v>
      </c>
      <c r="N28" s="69">
        <f>G28+'Nov-22'!N28</f>
        <v>127</v>
      </c>
      <c r="O28" s="69">
        <f>H28+'Nov-22'!O28</f>
        <v>37</v>
      </c>
      <c r="P28" s="69">
        <f>I28+'Nov-22'!P28</f>
        <v>363</v>
      </c>
      <c r="Q28" s="65">
        <f t="shared" ref="Q28:Q31" si="22">IFERROR(M28/N28-1,"n/a")</f>
        <v>3.7637795275590555</v>
      </c>
      <c r="R28" s="65">
        <f t="shared" ref="R28:R31" si="23">IFERROR(M28/O28-1,"n/a")</f>
        <v>15.351351351351351</v>
      </c>
      <c r="S28" s="61">
        <f t="shared" ref="S28:S31" si="24">IFERROR(M28/P28-1,"n/a")</f>
        <v>0.66666666666666674</v>
      </c>
      <c r="T28" s="69">
        <v>127</v>
      </c>
      <c r="U28" s="71">
        <v>37</v>
      </c>
      <c r="V28" s="79">
        <f>282+81</f>
        <v>363</v>
      </c>
    </row>
    <row r="29" spans="1:46" ht="15">
      <c r="A29" s="10"/>
      <c r="B29" s="13"/>
      <c r="C29" s="34"/>
      <c r="D29" s="27" t="s">
        <v>11</v>
      </c>
      <c r="E29" s="33"/>
      <c r="F29" s="75">
        <f>2108+606+127100</f>
        <v>129814</v>
      </c>
      <c r="G29" s="97">
        <v>0</v>
      </c>
      <c r="H29" s="97">
        <v>10369</v>
      </c>
      <c r="I29" s="97">
        <v>10666</v>
      </c>
      <c r="J29" s="65" t="str">
        <f t="shared" si="0"/>
        <v>n/a</v>
      </c>
      <c r="K29" s="65">
        <f t="shared" si="21"/>
        <v>11.519432925065098</v>
      </c>
      <c r="L29" s="61">
        <f t="shared" si="12"/>
        <v>11.170823176448527</v>
      </c>
      <c r="M29" s="69">
        <f>F29+'Nov-22'!M29</f>
        <v>1098243</v>
      </c>
      <c r="N29" s="69">
        <f>G29+'Nov-22'!N29</f>
        <v>165083</v>
      </c>
      <c r="O29" s="69">
        <f>H29+'Nov-22'!O29</f>
        <v>29062</v>
      </c>
      <c r="P29" s="69">
        <f>I29+'Nov-22'!P29</f>
        <v>867164</v>
      </c>
      <c r="Q29" s="65">
        <f t="shared" si="22"/>
        <v>5.6526716863638287</v>
      </c>
      <c r="R29" s="65">
        <f t="shared" si="23"/>
        <v>36.789656596242516</v>
      </c>
      <c r="S29" s="61">
        <f t="shared" si="24"/>
        <v>0.2664766987559446</v>
      </c>
      <c r="T29" s="69">
        <v>165083</v>
      </c>
      <c r="U29" s="71">
        <f>20768+8294</f>
        <v>29062</v>
      </c>
      <c r="V29" s="79">
        <f>659951+168729+38484</f>
        <v>867164</v>
      </c>
    </row>
    <row r="30" spans="1:46" ht="15" customHeight="1" thickBot="1">
      <c r="A30" s="10"/>
      <c r="B30" s="13"/>
      <c r="C30" s="36" t="s">
        <v>12</v>
      </c>
      <c r="D30" s="37"/>
      <c r="E30" s="38"/>
      <c r="F30" s="76">
        <f t="shared" ref="F30:I31" si="25">F13+F16+F19+F22+F25+F28</f>
        <v>273</v>
      </c>
      <c r="G30" s="76">
        <f>G13+G16+G19+G22+G25+G28</f>
        <v>207</v>
      </c>
      <c r="H30" s="76">
        <f t="shared" si="25"/>
        <v>8</v>
      </c>
      <c r="I30" s="76">
        <f t="shared" si="25"/>
        <v>291</v>
      </c>
      <c r="J30" s="67">
        <f t="shared" si="0"/>
        <v>0.31884057971014501</v>
      </c>
      <c r="K30" s="67">
        <f t="shared" si="21"/>
        <v>33.125</v>
      </c>
      <c r="L30" s="63">
        <f t="shared" si="12"/>
        <v>-6.1855670103092786E-2</v>
      </c>
      <c r="M30" s="47">
        <f t="shared" ref="M30:P31" si="26">M13+M16+M19+M22+M25+M28</f>
        <v>3627</v>
      </c>
      <c r="N30" s="47">
        <f t="shared" si="26"/>
        <v>1062</v>
      </c>
      <c r="O30" s="47">
        <f t="shared" si="26"/>
        <v>667</v>
      </c>
      <c r="P30" s="47">
        <f t="shared" si="26"/>
        <v>3344</v>
      </c>
      <c r="Q30" s="67">
        <f t="shared" si="22"/>
        <v>2.4152542372881354</v>
      </c>
      <c r="R30" s="67">
        <f t="shared" si="23"/>
        <v>4.437781109445277</v>
      </c>
      <c r="S30" s="63">
        <f t="shared" si="24"/>
        <v>8.4629186602870776E-2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763347</v>
      </c>
      <c r="G31" s="77">
        <f t="shared" si="25"/>
        <v>307043</v>
      </c>
      <c r="H31" s="77">
        <f t="shared" si="25"/>
        <v>11414</v>
      </c>
      <c r="I31" s="77">
        <f t="shared" si="25"/>
        <v>638656</v>
      </c>
      <c r="J31" s="68">
        <f t="shared" si="0"/>
        <v>1.48612409336803</v>
      </c>
      <c r="K31" s="68">
        <f t="shared" si="21"/>
        <v>65.87813211845102</v>
      </c>
      <c r="L31" s="64">
        <f t="shared" si="12"/>
        <v>0.19523969085078674</v>
      </c>
      <c r="M31" s="48">
        <f t="shared" si="26"/>
        <v>7627084</v>
      </c>
      <c r="N31" s="48">
        <f t="shared" si="26"/>
        <v>1554247</v>
      </c>
      <c r="O31" s="48">
        <f t="shared" si="26"/>
        <v>1323431</v>
      </c>
      <c r="P31" s="48">
        <f t="shared" si="26"/>
        <v>9169021</v>
      </c>
      <c r="Q31" s="68">
        <f t="shared" si="22"/>
        <v>3.9072534803026802</v>
      </c>
      <c r="R31" s="68">
        <f t="shared" si="23"/>
        <v>4.7631142084475879</v>
      </c>
      <c r="S31" s="64">
        <f t="shared" si="24"/>
        <v>-0.16816811740315574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21" t="str">
        <f>F9</f>
        <v>December</v>
      </c>
      <c r="G36" s="121"/>
      <c r="H36" s="121"/>
      <c r="I36" s="121"/>
      <c r="J36" s="121"/>
      <c r="K36" s="121"/>
      <c r="L36" s="122"/>
      <c r="M36" s="123" t="s">
        <v>97</v>
      </c>
      <c r="N36" s="121"/>
      <c r="O36" s="121"/>
      <c r="P36" s="121"/>
      <c r="Q36" s="121"/>
      <c r="R36" s="121"/>
      <c r="S36" s="122"/>
      <c r="T36" s="123" t="s">
        <v>58</v>
      </c>
      <c r="U36" s="121"/>
      <c r="V36" s="124"/>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73</v>
      </c>
      <c r="G40" s="75">
        <f t="shared" si="28"/>
        <v>70</v>
      </c>
      <c r="H40" s="75">
        <f t="shared" si="28"/>
        <v>0</v>
      </c>
      <c r="I40" s="75">
        <f t="shared" si="28"/>
        <v>69</v>
      </c>
      <c r="J40" s="65">
        <f t="shared" ref="J40:J41" si="29">IFERROR(F40/G40-1,"n/a")</f>
        <v>4.2857142857142927E-2</v>
      </c>
      <c r="K40" s="65" t="str">
        <f>IFERROR(F40/H40-1,"n/a")</f>
        <v>n/a</v>
      </c>
      <c r="L40" s="61">
        <f t="shared" ref="L40:L41" si="30">IFERROR(F40/I40-1,"n/a")</f>
        <v>5.7971014492753659E-2</v>
      </c>
      <c r="M40" s="71">
        <f>+M13-'Mar-22'!M10</f>
        <v>149</v>
      </c>
      <c r="N40" s="71">
        <f>+N13-'Mar-22'!N10</f>
        <v>111</v>
      </c>
      <c r="O40" s="83">
        <f>+O13-'Mar-22'!O10</f>
        <v>0</v>
      </c>
      <c r="P40" s="71">
        <f>+P13-'Mar-22'!P10</f>
        <v>186</v>
      </c>
      <c r="Q40" s="65">
        <f>IFERROR(M40/N40-1,"n/a")</f>
        <v>0.3423423423423424</v>
      </c>
      <c r="R40" s="65" t="str">
        <f>IFERROR(M40/O40-1,"n/a")</f>
        <v>n/a</v>
      </c>
      <c r="S40" s="61">
        <f>IFERROR(M40/P40-1,"n/a")</f>
        <v>-0.19892473118279574</v>
      </c>
      <c r="T40" s="90">
        <v>308</v>
      </c>
      <c r="U40" s="71">
        <v>145</v>
      </c>
      <c r="V40" s="79">
        <v>331</v>
      </c>
    </row>
    <row r="41" spans="2:46" s="10" customFormat="1" ht="15" customHeight="1">
      <c r="C41" s="34"/>
      <c r="D41" s="27" t="s">
        <v>11</v>
      </c>
      <c r="E41" s="33"/>
      <c r="F41" s="75">
        <f t="shared" si="28"/>
        <v>109218</v>
      </c>
      <c r="G41" s="75">
        <f t="shared" si="28"/>
        <v>52767</v>
      </c>
      <c r="H41" s="75">
        <f t="shared" si="28"/>
        <v>0</v>
      </c>
      <c r="I41" s="75">
        <f t="shared" si="28"/>
        <v>120203</v>
      </c>
      <c r="J41" s="65">
        <f t="shared" si="29"/>
        <v>1.0698163624992891</v>
      </c>
      <c r="K41" s="65" t="str">
        <f t="shared" ref="K41" si="31">IFERROR(F41/H41-1,"n/a")</f>
        <v>n/a</v>
      </c>
      <c r="L41" s="61">
        <f t="shared" si="30"/>
        <v>-9.1387070206234489E-2</v>
      </c>
      <c r="M41" s="83">
        <f>+M14-'Mar-22'!M11</f>
        <v>223854</v>
      </c>
      <c r="N41" s="83">
        <f>+N14-'Mar-22'!N11</f>
        <v>80863</v>
      </c>
      <c r="O41" s="83">
        <f>+O14-'Mar-22'!O11</f>
        <v>0</v>
      </c>
      <c r="P41" s="83">
        <f>+P14-'Mar-22'!P11</f>
        <v>347916</v>
      </c>
      <c r="Q41" s="65">
        <f>IFERROR(M41/N41-1,"n/a")</f>
        <v>1.768311836068412</v>
      </c>
      <c r="R41" s="65" t="str">
        <f>IFERROR(M41/O41-1,"n/a")</f>
        <v>n/a</v>
      </c>
      <c r="S41" s="61">
        <f>IFERROR(M41/P41-1,"n/a")</f>
        <v>-0.35658607250025864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31</v>
      </c>
      <c r="G43" s="75">
        <f t="shared" si="32"/>
        <v>25</v>
      </c>
      <c r="H43" s="75">
        <f t="shared" si="32"/>
        <v>0</v>
      </c>
      <c r="I43" s="75">
        <f t="shared" si="32"/>
        <v>20</v>
      </c>
      <c r="J43" s="65">
        <f t="shared" ref="J43:J44" si="33">IFERROR(F43/G43-1,"n/a")</f>
        <v>0.24</v>
      </c>
      <c r="K43" s="65" t="str">
        <f t="shared" ref="K43:K44" si="34">IFERROR(F43/H43-1,"n/a")</f>
        <v>n/a</v>
      </c>
      <c r="L43" s="61">
        <f t="shared" ref="L43:L44" si="35">IFERROR(F43/I43-1,"n/a")</f>
        <v>0.55000000000000004</v>
      </c>
      <c r="M43" s="71">
        <f>+M16-'Mar-22'!M13</f>
        <v>725</v>
      </c>
      <c r="N43" s="71">
        <f>+N16-'Mar-22'!N13</f>
        <v>283</v>
      </c>
      <c r="O43" s="83">
        <f>+O16-'Mar-22'!O13</f>
        <v>0</v>
      </c>
      <c r="P43" s="71">
        <f>+P16-'Mar-22'!P13</f>
        <v>738</v>
      </c>
      <c r="Q43" s="65">
        <f>IFERROR(M43/N43-1,"n/a")</f>
        <v>1.5618374558303887</v>
      </c>
      <c r="R43" s="65" t="str">
        <f>IFERROR(M43/O43-1,"n/a")</f>
        <v>n/a</v>
      </c>
      <c r="S43" s="61">
        <f t="shared" ref="S43:S44" si="36">IFERROR(M43/P43-1,"n/a")</f>
        <v>-1.7615176151761558E-2</v>
      </c>
      <c r="T43" s="90">
        <v>336</v>
      </c>
      <c r="U43" s="71">
        <v>43</v>
      </c>
      <c r="V43" s="79">
        <v>781</v>
      </c>
    </row>
    <row r="44" spans="2:46" s="10" customFormat="1" ht="15" customHeight="1">
      <c r="C44" s="34"/>
      <c r="D44" s="27" t="s">
        <v>11</v>
      </c>
      <c r="E44" s="33"/>
      <c r="F44" s="75">
        <f t="shared" si="32"/>
        <v>88390</v>
      </c>
      <c r="G44" s="75">
        <f t="shared" si="32"/>
        <v>39214</v>
      </c>
      <c r="H44" s="75">
        <f t="shared" si="32"/>
        <v>0</v>
      </c>
      <c r="I44" s="75">
        <f t="shared" si="32"/>
        <v>58943</v>
      </c>
      <c r="J44" s="65">
        <f t="shared" si="33"/>
        <v>1.2540419238027236</v>
      </c>
      <c r="K44" s="65" t="str">
        <f t="shared" si="34"/>
        <v>n/a</v>
      </c>
      <c r="L44" s="61">
        <f t="shared" si="35"/>
        <v>0.49958434419693609</v>
      </c>
      <c r="M44" s="83">
        <f>+M17-'Mar-22'!M14</f>
        <v>1775170</v>
      </c>
      <c r="N44" s="83">
        <f>+N17-'Mar-22'!N14</f>
        <v>465109</v>
      </c>
      <c r="O44" s="83">
        <f>+O17-'Mar-22'!O14</f>
        <v>0</v>
      </c>
      <c r="P44" s="83">
        <f>+P17-'Mar-22'!P14</f>
        <v>2301042</v>
      </c>
      <c r="Q44" s="65">
        <f>IFERROR(M44/N44-1,"n/a")</f>
        <v>2.8166752309673648</v>
      </c>
      <c r="R44" s="65" t="str">
        <f>IFERROR(M44/O44-1,"n/a")</f>
        <v>n/a</v>
      </c>
      <c r="S44" s="61">
        <f t="shared" si="36"/>
        <v>-0.22853646304587227</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9</v>
      </c>
      <c r="G46" s="75">
        <f t="shared" si="37"/>
        <v>3</v>
      </c>
      <c r="H46" s="75">
        <f t="shared" si="37"/>
        <v>0</v>
      </c>
      <c r="I46" s="75">
        <f t="shared" si="37"/>
        <v>9</v>
      </c>
      <c r="J46" s="65">
        <f t="shared" ref="J46:J47" si="38">IFERROR(F46/G46-1,"n/a")</f>
        <v>2</v>
      </c>
      <c r="K46" s="65" t="str">
        <f t="shared" ref="K46:K47" si="39">IFERROR(F46/H46-1,"n/a")</f>
        <v>n/a</v>
      </c>
      <c r="L46" s="61">
        <f>IFERROR(F46/I46-1,"n/a")</f>
        <v>0</v>
      </c>
      <c r="M46" s="71">
        <f>+M19-'Mar-22'!M16</f>
        <v>465</v>
      </c>
      <c r="N46" s="83">
        <f>+N19-'Mar-22'!N16</f>
        <v>23</v>
      </c>
      <c r="O46" s="83">
        <f>+O19-'Mar-22'!O16</f>
        <v>1</v>
      </c>
      <c r="P46" s="83">
        <f>+P19-'Mar-22'!P16</f>
        <v>185</v>
      </c>
      <c r="Q46" s="65">
        <f>IFERROR(M46/N46-1,"n/a")</f>
        <v>19.217391304347824</v>
      </c>
      <c r="R46" s="65">
        <f>IFERROR(M46/O46-1,"n/a")</f>
        <v>464</v>
      </c>
      <c r="S46" s="61">
        <f t="shared" ref="S46:S47" si="40">IFERROR(M46/P46-1,"n/a")</f>
        <v>1.5135135135135136</v>
      </c>
      <c r="T46" s="90">
        <v>33</v>
      </c>
      <c r="U46" s="71">
        <v>4</v>
      </c>
      <c r="V46" s="79">
        <v>188</v>
      </c>
    </row>
    <row r="47" spans="2:46" s="10" customFormat="1" ht="15" customHeight="1">
      <c r="C47" s="34"/>
      <c r="D47" s="27" t="s">
        <v>11</v>
      </c>
      <c r="E47" s="33"/>
      <c r="F47" s="75">
        <f t="shared" si="37"/>
        <v>6157</v>
      </c>
      <c r="G47" s="75">
        <f t="shared" si="37"/>
        <v>864</v>
      </c>
      <c r="H47" s="75">
        <f t="shared" si="37"/>
        <v>0</v>
      </c>
      <c r="I47" s="75">
        <f t="shared" si="37"/>
        <v>9825</v>
      </c>
      <c r="J47" s="65">
        <f t="shared" si="38"/>
        <v>6.1261574074074074</v>
      </c>
      <c r="K47" s="65" t="str">
        <f t="shared" si="39"/>
        <v>n/a</v>
      </c>
      <c r="L47" s="61">
        <f t="shared" ref="L47" si="41">IFERROR(F47/I47-1,"n/a")</f>
        <v>-0.37333333333333329</v>
      </c>
      <c r="M47" s="83">
        <f>+M20-'Mar-22'!M17</f>
        <v>560512</v>
      </c>
      <c r="N47" s="83">
        <f>+N20-'Mar-22'!N17</f>
        <v>8611</v>
      </c>
      <c r="O47" s="83">
        <f>+O20-'Mar-22'!O17</f>
        <v>111</v>
      </c>
      <c r="P47" s="83">
        <f>+P20-'Mar-22'!P17</f>
        <v>249283</v>
      </c>
      <c r="Q47" s="65">
        <f>IFERROR(M47/N47-1,"n/a")</f>
        <v>64.092556032981065</v>
      </c>
      <c r="R47" s="65">
        <f>IFERROR(M47/O47-1,"n/a")</f>
        <v>5048.6576576576581</v>
      </c>
      <c r="S47" s="61">
        <f t="shared" si="40"/>
        <v>1.2484966885026254</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118</v>
      </c>
      <c r="G49" s="75">
        <f t="shared" si="42"/>
        <v>102</v>
      </c>
      <c r="H49" s="75">
        <f t="shared" si="42"/>
        <v>0</v>
      </c>
      <c r="I49" s="75">
        <f t="shared" si="42"/>
        <v>131</v>
      </c>
      <c r="J49" s="65">
        <f t="shared" ref="J49:J50" si="43">IFERROR(F49/G49-1,"n/a")</f>
        <v>0.15686274509803932</v>
      </c>
      <c r="K49" s="65" t="str">
        <f t="shared" ref="K49:K50" si="44">IFERROR(F49/H49-1,"n/a")</f>
        <v>n/a</v>
      </c>
      <c r="L49" s="61">
        <f t="shared" ref="L49:L50" si="45">IFERROR(F49/I49-1,"n/a")</f>
        <v>-9.92366412213741E-2</v>
      </c>
      <c r="M49" s="71">
        <f>+M22-'Mar-22'!M19</f>
        <v>807</v>
      </c>
      <c r="N49" s="71">
        <f>+N22-'Mar-22'!N19</f>
        <v>411</v>
      </c>
      <c r="O49" s="71">
        <f>+O22-'Mar-22'!O19</f>
        <v>42</v>
      </c>
      <c r="P49" s="71">
        <f>+P22-'Mar-22'!P19</f>
        <v>889</v>
      </c>
      <c r="Q49" s="65">
        <f>IFERROR(M49/N49-1,"n/a")</f>
        <v>0.96350364963503643</v>
      </c>
      <c r="R49" s="65">
        <f>IFERROR(M49/O49-1,"n/a")</f>
        <v>18.214285714285715</v>
      </c>
      <c r="S49" s="61">
        <f>IFERROR(M49/P49-1,"n/a")</f>
        <v>-9.2238470191226107E-2</v>
      </c>
      <c r="T49" s="90">
        <v>744</v>
      </c>
      <c r="U49" s="85">
        <v>406</v>
      </c>
      <c r="V49" s="79">
        <v>1253</v>
      </c>
    </row>
    <row r="50" spans="1:46" s="10" customFormat="1" ht="15" customHeight="1">
      <c r="C50" s="34"/>
      <c r="D50" s="27" t="s">
        <v>11</v>
      </c>
      <c r="E50" s="33"/>
      <c r="F50" s="75">
        <f t="shared" si="42"/>
        <v>409516</v>
      </c>
      <c r="G50" s="75">
        <f t="shared" si="42"/>
        <v>200450</v>
      </c>
      <c r="H50" s="75">
        <f t="shared" si="42"/>
        <v>0</v>
      </c>
      <c r="I50" s="75">
        <f t="shared" si="42"/>
        <v>386408</v>
      </c>
      <c r="J50" s="65">
        <f t="shared" si="43"/>
        <v>1.0429832876028935</v>
      </c>
      <c r="K50" s="65" t="str">
        <f t="shared" si="44"/>
        <v>n/a</v>
      </c>
      <c r="L50" s="61">
        <f t="shared" si="45"/>
        <v>5.9802074491211332E-2</v>
      </c>
      <c r="M50" s="83">
        <f>+M23-'Mar-22'!M20</f>
        <v>2609316</v>
      </c>
      <c r="N50" s="83">
        <f>+N23-'Mar-22'!N20</f>
        <v>687449</v>
      </c>
      <c r="O50" s="83">
        <f>+O23-'Mar-22'!O20</f>
        <v>0</v>
      </c>
      <c r="P50" s="83">
        <f>+P23-'Mar-22'!P20</f>
        <v>2793459</v>
      </c>
      <c r="Q50" s="65">
        <f>IFERROR(M50/N50-1,"n/a")</f>
        <v>2.7956502955128308</v>
      </c>
      <c r="R50" s="65" t="str">
        <f>IFERROR(M50/O50-1,"n/a")</f>
        <v>n/a</v>
      </c>
      <c r="S50" s="61">
        <f t="shared" ref="S50" si="46">IFERROR(M50/P50-1,"n/a")</f>
        <v>-6.5919349451701303E-2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5</v>
      </c>
      <c r="G52" s="75">
        <f t="shared" si="47"/>
        <v>7</v>
      </c>
      <c r="H52" s="75">
        <f t="shared" si="47"/>
        <v>3</v>
      </c>
      <c r="I52" s="75">
        <f t="shared" si="47"/>
        <v>44</v>
      </c>
      <c r="J52" s="65">
        <f t="shared" ref="J52:J53" si="48">IFERROR(F52/G52-1,"n/a")</f>
        <v>-0.2857142857142857</v>
      </c>
      <c r="K52" s="65">
        <f t="shared" ref="K52:K53" si="49">IFERROR(F52/H52-1,"n/a")</f>
        <v>0.66666666666666674</v>
      </c>
      <c r="L52" s="61">
        <f t="shared" ref="L52:L53" si="50">IFERROR(F52/I52-1,"n/a")</f>
        <v>-0.88636363636363635</v>
      </c>
      <c r="M52" s="71">
        <f>+M25-'Mar-22'!M22</f>
        <v>260</v>
      </c>
      <c r="N52" s="71">
        <f>+N25-'Mar-22'!N22</f>
        <v>98</v>
      </c>
      <c r="O52" s="83">
        <f>+O25-'Mar-22'!O22</f>
        <v>23</v>
      </c>
      <c r="P52" s="71">
        <f>+P25-'Mar-22'!P22</f>
        <v>352</v>
      </c>
      <c r="Q52" s="65">
        <f>IFERROR(M52/N52-1,"n/a")</f>
        <v>1.6530612244897958</v>
      </c>
      <c r="R52" s="65">
        <f>IFERROR(M52/O52-1,"n/a")</f>
        <v>10.304347826086957</v>
      </c>
      <c r="S52" s="61">
        <f t="shared" ref="S52:S53" si="51">IFERROR(M52/P52-1,"n/a")</f>
        <v>-0.26136363636363635</v>
      </c>
      <c r="T52" s="90">
        <v>121</v>
      </c>
      <c r="U52" s="71">
        <v>41</v>
      </c>
      <c r="V52" s="79">
        <v>361</v>
      </c>
    </row>
    <row r="53" spans="1:46" s="10" customFormat="1" ht="15" customHeight="1">
      <c r="C53" s="34"/>
      <c r="D53" s="27" t="s">
        <v>11</v>
      </c>
      <c r="E53" s="33"/>
      <c r="F53" s="75">
        <f t="shared" si="47"/>
        <v>20252</v>
      </c>
      <c r="G53" s="75">
        <f t="shared" si="47"/>
        <v>13748</v>
      </c>
      <c r="H53" s="75">
        <f t="shared" si="47"/>
        <v>1045</v>
      </c>
      <c r="I53" s="75">
        <f t="shared" si="47"/>
        <v>52611</v>
      </c>
      <c r="J53" s="65">
        <f t="shared" si="48"/>
        <v>0.47308699447192315</v>
      </c>
      <c r="K53" s="65">
        <f t="shared" si="49"/>
        <v>18.379904306220094</v>
      </c>
      <c r="L53" s="61">
        <f t="shared" si="50"/>
        <v>-0.61506148904221547</v>
      </c>
      <c r="M53" s="83">
        <f>+M26-'Mar-22'!M23</f>
        <v>503884</v>
      </c>
      <c r="N53" s="83">
        <f>+N26-'Mar-22'!N23</f>
        <v>139168</v>
      </c>
      <c r="O53" s="83">
        <f>+O26-'Mar-22'!O23</f>
        <v>18959</v>
      </c>
      <c r="P53" s="83">
        <f>+P26-'Mar-22'!P23</f>
        <v>825740</v>
      </c>
      <c r="Q53" s="65">
        <f>IFERROR(M53/N53-1,"n/a")</f>
        <v>2.6206886640607037</v>
      </c>
      <c r="R53" s="65">
        <f>IFERROR(M53/O53-1,"n/a")</f>
        <v>25.577562107706104</v>
      </c>
      <c r="S53" s="61">
        <f t="shared" si="51"/>
        <v>-0.38977886501804437</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37</v>
      </c>
      <c r="G55" s="75">
        <f t="shared" si="52"/>
        <v>0</v>
      </c>
      <c r="H55" s="75">
        <f t="shared" si="52"/>
        <v>5</v>
      </c>
      <c r="I55" s="75">
        <f t="shared" si="52"/>
        <v>18</v>
      </c>
      <c r="J55" s="65" t="str">
        <f t="shared" ref="J55:J58" si="53">IFERROR(F55/G55-1,"n/a")</f>
        <v>n/a</v>
      </c>
      <c r="K55" s="65">
        <f t="shared" ref="K55:K58" si="54">IFERROR(F55/H55-1,"n/a")</f>
        <v>6.4</v>
      </c>
      <c r="L55" s="61">
        <f t="shared" ref="L55:L58" si="55">IFERROR(F55/I55-1,"n/a")</f>
        <v>1.0555555555555554</v>
      </c>
      <c r="M55" s="71">
        <f>+M28-'Mar-22'!M25</f>
        <v>589</v>
      </c>
      <c r="N55" s="71">
        <f>+N28-'Mar-22'!N25</f>
        <v>124</v>
      </c>
      <c r="O55" s="71">
        <f>+O28-'Mar-22'!O25</f>
        <v>36</v>
      </c>
      <c r="P55" s="71">
        <f>+P28-'Mar-22'!P25</f>
        <v>359</v>
      </c>
      <c r="Q55" s="65">
        <f>IFERROR(M55/N55-1,"n/a")</f>
        <v>3.75</v>
      </c>
      <c r="R55" s="65">
        <f>IFERROR(M55/O55-1,"n/a")</f>
        <v>15.361111111111111</v>
      </c>
      <c r="S55" s="61">
        <f t="shared" ref="S55:S58" si="56">IFERROR(M55/P55-1,"n/a")</f>
        <v>0.64066852367688032</v>
      </c>
      <c r="T55" s="90">
        <v>140</v>
      </c>
      <c r="U55" s="71">
        <v>40</v>
      </c>
      <c r="V55" s="79">
        <v>360</v>
      </c>
      <c r="AM55"/>
      <c r="AN55"/>
      <c r="AO55"/>
      <c r="AP55"/>
      <c r="AQ55"/>
      <c r="AR55"/>
      <c r="AS55"/>
      <c r="AT55"/>
    </row>
    <row r="56" spans="1:46" s="10" customFormat="1" ht="15.4" customHeight="1">
      <c r="A56"/>
      <c r="B56"/>
      <c r="C56" s="34"/>
      <c r="D56" s="27" t="s">
        <v>11</v>
      </c>
      <c r="E56" s="33"/>
      <c r="F56" s="75">
        <f t="shared" si="52"/>
        <v>129814</v>
      </c>
      <c r="G56" s="75">
        <f t="shared" si="52"/>
        <v>0</v>
      </c>
      <c r="H56" s="75">
        <f t="shared" si="52"/>
        <v>10369</v>
      </c>
      <c r="I56" s="75">
        <f t="shared" si="52"/>
        <v>10666</v>
      </c>
      <c r="J56" s="65" t="str">
        <f t="shared" si="53"/>
        <v>n/a</v>
      </c>
      <c r="K56" s="65">
        <f t="shared" si="54"/>
        <v>11.519432925065098</v>
      </c>
      <c r="L56" s="61">
        <f t="shared" si="55"/>
        <v>11.170823176448527</v>
      </c>
      <c r="M56" s="83">
        <f>+M29-'Mar-22'!M26</f>
        <v>1086643</v>
      </c>
      <c r="N56" s="83">
        <f>+N29-'Mar-22'!N26</f>
        <v>162944</v>
      </c>
      <c r="O56" s="83">
        <f>+O29-'Mar-22'!O26</f>
        <v>28170</v>
      </c>
      <c r="P56" s="83">
        <f>+P29-'Mar-22'!P26</f>
        <v>861055</v>
      </c>
      <c r="Q56" s="65">
        <f>IFERROR(M56/N56-1,"n/a")</f>
        <v>5.6688125981932442</v>
      </c>
      <c r="R56" s="65">
        <f>IFERROR(M56/O56-1,"n/a")</f>
        <v>37.574476393326236</v>
      </c>
      <c r="S56" s="61">
        <f t="shared" si="56"/>
        <v>0.261990232911951</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273</v>
      </c>
      <c r="G57" s="76">
        <f t="shared" si="57"/>
        <v>207</v>
      </c>
      <c r="H57" s="76">
        <f t="shared" si="57"/>
        <v>8</v>
      </c>
      <c r="I57" s="76">
        <f t="shared" si="57"/>
        <v>291</v>
      </c>
      <c r="J57" s="67">
        <f t="shared" si="53"/>
        <v>0.31884057971014501</v>
      </c>
      <c r="K57" s="67">
        <f t="shared" si="54"/>
        <v>33.125</v>
      </c>
      <c r="L57" s="63">
        <f t="shared" si="55"/>
        <v>-6.1855670103092786E-2</v>
      </c>
      <c r="M57" s="47">
        <f t="shared" ref="M57:P58" si="58">M40+M43+M46+M49+M52+M55</f>
        <v>2995</v>
      </c>
      <c r="N57" s="47">
        <f t="shared" si="58"/>
        <v>1050</v>
      </c>
      <c r="O57" s="47">
        <f t="shared" si="58"/>
        <v>102</v>
      </c>
      <c r="P57" s="47">
        <f t="shared" si="58"/>
        <v>2709</v>
      </c>
      <c r="Q57" s="67">
        <f>IFERROR(M57/N57-1,"n/a")</f>
        <v>1.8523809523809525</v>
      </c>
      <c r="R57" s="67">
        <f>IFERROR(M57/O57-1,"n/a")</f>
        <v>28.362745098039216</v>
      </c>
      <c r="S57" s="63">
        <f t="shared" si="56"/>
        <v>0.10557401255075671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763347</v>
      </c>
      <c r="G58" s="77">
        <f t="shared" si="57"/>
        <v>307043</v>
      </c>
      <c r="H58" s="77">
        <f t="shared" si="57"/>
        <v>11414</v>
      </c>
      <c r="I58" s="77">
        <f t="shared" si="57"/>
        <v>638656</v>
      </c>
      <c r="J58" s="68">
        <f t="shared" si="53"/>
        <v>1.48612409336803</v>
      </c>
      <c r="K58" s="68">
        <f t="shared" si="54"/>
        <v>65.87813211845102</v>
      </c>
      <c r="L58" s="64">
        <f t="shared" si="55"/>
        <v>0.19523969085078674</v>
      </c>
      <c r="M58" s="48">
        <f t="shared" si="58"/>
        <v>6759379</v>
      </c>
      <c r="N58" s="48">
        <f t="shared" si="58"/>
        <v>1544144</v>
      </c>
      <c r="O58" s="48">
        <f t="shared" si="58"/>
        <v>47240</v>
      </c>
      <c r="P58" s="48">
        <f t="shared" si="58"/>
        <v>7378495</v>
      </c>
      <c r="Q58" s="68">
        <f>IFERROR(M58/N58-1,"n/a")</f>
        <v>3.3774278823736648</v>
      </c>
      <c r="R58" s="68">
        <f>IFERROR(M58/O58-1,"n/a")</f>
        <v>142.08592294665539</v>
      </c>
      <c r="S58" s="64">
        <f t="shared" si="56"/>
        <v>-8.3908168264666405E-2</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44910</v>
      </c>
    </row>
    <row r="4" spans="1:38" ht="15.75">
      <c r="A4" s="10"/>
      <c r="B4" s="12" t="s">
        <v>7</v>
      </c>
      <c r="C4" s="27"/>
      <c r="D4" s="25"/>
      <c r="E4" s="59" t="s">
        <v>92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1" t="s">
        <v>27</v>
      </c>
      <c r="G9" s="121"/>
      <c r="H9" s="121"/>
      <c r="I9" s="121"/>
      <c r="J9" s="121"/>
      <c r="K9" s="121"/>
      <c r="L9" s="122"/>
      <c r="M9" s="123" t="s">
        <v>93</v>
      </c>
      <c r="N9" s="121"/>
      <c r="O9" s="121"/>
      <c r="P9" s="121"/>
      <c r="Q9" s="121"/>
      <c r="R9" s="121"/>
      <c r="S9" s="122"/>
      <c r="T9" s="123" t="s">
        <v>57</v>
      </c>
      <c r="U9" s="121"/>
      <c r="V9" s="12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5">
      <c r="A14" s="10"/>
      <c r="B14" s="13"/>
      <c r="C14" s="34"/>
      <c r="D14" s="27" t="s">
        <v>11</v>
      </c>
      <c r="E14" s="33"/>
      <c r="F14" s="74">
        <v>64272</v>
      </c>
      <c r="G14" s="72">
        <v>23175</v>
      </c>
      <c r="H14" s="72">
        <v>0</v>
      </c>
      <c r="I14" s="72">
        <v>89764</v>
      </c>
      <c r="J14" s="65">
        <f t="shared" si="0"/>
        <v>1.7733333333333334</v>
      </c>
      <c r="K14" s="65" t="str">
        <f t="shared" ref="K14" si="2">IFERROR(F14/H14-1,"n/a")</f>
        <v>n/a</v>
      </c>
      <c r="L14" s="61">
        <f t="shared" si="1"/>
        <v>-0.28398912704424939</v>
      </c>
      <c r="M14" s="69">
        <f>F14+'Oct-22'!M14</f>
        <v>270964</v>
      </c>
      <c r="N14" s="69">
        <f>G14+'Oct-22'!N14</f>
        <v>28096</v>
      </c>
      <c r="O14" s="69">
        <f>H14+'Oct-22'!O14</f>
        <v>258885</v>
      </c>
      <c r="P14" s="69">
        <f>I14+'Oct-22'!P14</f>
        <v>613093</v>
      </c>
      <c r="Q14" s="65">
        <f>IFERROR(M14/N14-1,"n/a")</f>
        <v>8.6442198177676541</v>
      </c>
      <c r="R14" s="65">
        <f>IFERROR(M14/O14-1,"n/a")</f>
        <v>4.6657782413040527E-2</v>
      </c>
      <c r="S14" s="61">
        <f>IFERROR(M14/P14-1,"n/a")</f>
        <v>-0.55803768759388861</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5">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5">
      <c r="A18" s="10"/>
      <c r="B18" s="13"/>
      <c r="C18" s="32" t="s">
        <v>15</v>
      </c>
      <c r="D18" s="27"/>
      <c r="E18" s="33"/>
      <c r="F18" s="73"/>
      <c r="G18" s="73"/>
      <c r="H18" s="73"/>
      <c r="I18" s="73"/>
      <c r="J18" s="65"/>
      <c r="K18" s="65"/>
      <c r="L18" s="61"/>
      <c r="M18" s="88"/>
      <c r="N18" s="88"/>
      <c r="O18" s="88"/>
      <c r="P18" s="88"/>
      <c r="Q18" s="65"/>
      <c r="R18" s="65"/>
      <c r="S18" s="61"/>
      <c r="T18" s="44"/>
      <c r="U18" s="45"/>
      <c r="V18" s="80"/>
    </row>
    <row r="19" spans="1:46" ht="15">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5">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555827</v>
      </c>
      <c r="N20" s="69">
        <f>G20+'Oct-22'!N20</f>
        <v>7747</v>
      </c>
      <c r="O20" s="69">
        <f>H20+'Oct-22'!O20</f>
        <v>1753</v>
      </c>
      <c r="P20" s="69">
        <f>I20+'Oct-22'!P20</f>
        <v>244596</v>
      </c>
      <c r="Q20" s="65">
        <f t="shared" si="9"/>
        <v>70.74738608493611</v>
      </c>
      <c r="R20" s="65">
        <f t="shared" si="10"/>
        <v>316.07187678265831</v>
      </c>
      <c r="S20" s="61">
        <f t="shared" si="11"/>
        <v>1.2724288214034569</v>
      </c>
      <c r="T20" s="69">
        <v>8611</v>
      </c>
      <c r="U20" s="71">
        <v>1753</v>
      </c>
      <c r="V20" s="79">
        <v>254421</v>
      </c>
    </row>
    <row r="21" spans="1:46" ht="15">
      <c r="A21" s="10"/>
      <c r="B21" s="13"/>
      <c r="C21" s="32" t="s">
        <v>10</v>
      </c>
      <c r="D21" s="27"/>
      <c r="E21" s="35"/>
      <c r="F21" s="73"/>
      <c r="G21" s="73"/>
      <c r="H21" s="73"/>
      <c r="I21" s="73"/>
      <c r="J21" s="65"/>
      <c r="K21" s="65"/>
      <c r="L21" s="61"/>
      <c r="M21" s="88"/>
      <c r="N21" s="88"/>
      <c r="O21" s="88"/>
      <c r="P21" s="88"/>
      <c r="Q21" s="65"/>
      <c r="R21" s="65"/>
      <c r="S21" s="61"/>
      <c r="T21" s="44"/>
      <c r="U21" s="45"/>
      <c r="V21" s="80"/>
    </row>
    <row r="22" spans="1:46" ht="15">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5">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5">
      <c r="A24" s="10"/>
      <c r="B24" s="13"/>
      <c r="C24" s="32" t="s">
        <v>16</v>
      </c>
      <c r="D24" s="27"/>
      <c r="E24" s="33"/>
      <c r="F24" s="73"/>
      <c r="G24" s="73"/>
      <c r="H24" s="73"/>
      <c r="I24" s="73"/>
      <c r="J24" s="65"/>
      <c r="K24" s="65"/>
      <c r="L24" s="61"/>
      <c r="M24" s="88"/>
      <c r="N24" s="88"/>
      <c r="O24" s="88"/>
      <c r="P24" s="88"/>
      <c r="Q24" s="65"/>
      <c r="R24" s="65"/>
      <c r="S24" s="61"/>
      <c r="T24" s="44"/>
      <c r="U24" s="45"/>
      <c r="V24" s="80"/>
    </row>
    <row r="25" spans="1:46" ht="15">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5">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5">
      <c r="A27" s="10"/>
      <c r="B27" s="13"/>
      <c r="C27" s="32" t="s">
        <v>17</v>
      </c>
      <c r="D27" s="27"/>
      <c r="E27" s="33"/>
      <c r="F27" s="73"/>
      <c r="G27" s="73"/>
      <c r="H27" s="73"/>
      <c r="I27" s="73"/>
      <c r="J27" s="65"/>
      <c r="K27" s="65"/>
      <c r="L27" s="61"/>
      <c r="M27" s="88"/>
      <c r="N27" s="88"/>
      <c r="O27" s="88"/>
      <c r="P27" s="88"/>
      <c r="Q27" s="65"/>
      <c r="R27" s="65"/>
      <c r="S27" s="61"/>
      <c r="T27" s="44"/>
      <c r="U27" s="45"/>
      <c r="V27" s="80"/>
    </row>
    <row r="28" spans="1:46" ht="15">
      <c r="B28" s="13"/>
      <c r="C28" s="34"/>
      <c r="D28" s="27" t="s">
        <v>5</v>
      </c>
      <c r="E28" s="33"/>
      <c r="F28" s="75">
        <f>24+38</f>
        <v>62</v>
      </c>
      <c r="G28" s="72">
        <v>20</v>
      </c>
      <c r="H28" s="72">
        <v>8</v>
      </c>
      <c r="I28" s="72">
        <v>17</v>
      </c>
      <c r="J28" s="65">
        <f t="shared" si="0"/>
        <v>2.1</v>
      </c>
      <c r="K28" s="65">
        <f t="shared" ref="K28:K31" si="21">IFERROR(F28/H28-1,"n/a")</f>
        <v>6.75</v>
      </c>
      <c r="L28" s="61">
        <f t="shared" si="12"/>
        <v>2.6470588235294117</v>
      </c>
      <c r="M28" s="69">
        <f>F28+'Oct-22'!M28</f>
        <v>568</v>
      </c>
      <c r="N28" s="69">
        <f>G28+'Oct-22'!N28</f>
        <v>127</v>
      </c>
      <c r="O28" s="69">
        <f>H28+'Oct-22'!O28</f>
        <v>32</v>
      </c>
      <c r="P28" s="69">
        <f>I28+'Oct-22'!P28</f>
        <v>345</v>
      </c>
      <c r="Q28" s="65">
        <f t="shared" ref="Q28:Q31" si="22">IFERROR(M28/N28-1,"n/a")</f>
        <v>3.4724409448818898</v>
      </c>
      <c r="R28" s="65">
        <f t="shared" ref="R28:R31" si="23">IFERROR(M28/O28-1,"n/a")</f>
        <v>16.75</v>
      </c>
      <c r="S28" s="61">
        <f t="shared" ref="S28:S31" si="24">IFERROR(M28/P28-1,"n/a")</f>
        <v>0.64637681159420279</v>
      </c>
      <c r="T28" s="69">
        <v>127</v>
      </c>
      <c r="U28" s="71">
        <v>37</v>
      </c>
      <c r="V28" s="79">
        <f>282+81</f>
        <v>363</v>
      </c>
    </row>
    <row r="29" spans="1:46" ht="15">
      <c r="A29" s="10"/>
      <c r="B29" s="13"/>
      <c r="C29" s="34"/>
      <c r="D29" s="27" t="s">
        <v>11</v>
      </c>
      <c r="E29" s="33"/>
      <c r="F29" s="75">
        <f>35743+775+99553</f>
        <v>136071</v>
      </c>
      <c r="G29" s="72">
        <v>14810</v>
      </c>
      <c r="H29" s="72">
        <v>2381</v>
      </c>
      <c r="I29" s="72">
        <v>16811</v>
      </c>
      <c r="J29" s="65">
        <f t="shared" si="0"/>
        <v>8.1877785280216067</v>
      </c>
      <c r="K29" s="65">
        <f t="shared" si="21"/>
        <v>56.148677026459474</v>
      </c>
      <c r="L29" s="61">
        <f t="shared" si="12"/>
        <v>7.0941645351258114</v>
      </c>
      <c r="M29" s="69">
        <f>F29+'Oct-22'!M29</f>
        <v>968429</v>
      </c>
      <c r="N29" s="69">
        <f>G29+'Oct-22'!N29</f>
        <v>165083</v>
      </c>
      <c r="O29" s="69">
        <f>H29+'Oct-22'!O29</f>
        <v>18693</v>
      </c>
      <c r="P29" s="69">
        <f>I29+'Oct-22'!P29</f>
        <v>856498</v>
      </c>
      <c r="Q29" s="65">
        <f t="shared" si="22"/>
        <v>4.8663157320862842</v>
      </c>
      <c r="R29" s="65">
        <f t="shared" si="23"/>
        <v>50.807040068474834</v>
      </c>
      <c r="S29" s="61">
        <f t="shared" si="24"/>
        <v>0.13068448496085217</v>
      </c>
      <c r="T29" s="69">
        <v>165083</v>
      </c>
      <c r="U29" s="71">
        <f>20768+8294</f>
        <v>29062</v>
      </c>
      <c r="V29" s="79">
        <f>659951+168729+38484</f>
        <v>867164</v>
      </c>
    </row>
    <row r="30" spans="1:46" ht="15" customHeight="1" thickBot="1">
      <c r="A30" s="10"/>
      <c r="B30" s="13"/>
      <c r="C30" s="36" t="s">
        <v>12</v>
      </c>
      <c r="D30" s="37"/>
      <c r="E30" s="38"/>
      <c r="F30" s="76">
        <f t="shared" ref="F30:I31" si="25">F13+F16+F19+F22+F25+F28</f>
        <v>340</v>
      </c>
      <c r="G30" s="76">
        <f>G13+G16+G19+G22+G25+G28</f>
        <v>224</v>
      </c>
      <c r="H30" s="76">
        <f t="shared" si="25"/>
        <v>13</v>
      </c>
      <c r="I30" s="76">
        <f t="shared" si="25"/>
        <v>314</v>
      </c>
      <c r="J30" s="67">
        <f t="shared" si="0"/>
        <v>0.51785714285714279</v>
      </c>
      <c r="K30" s="67">
        <f t="shared" si="21"/>
        <v>25.153846153846153</v>
      </c>
      <c r="L30" s="63">
        <f t="shared" si="12"/>
        <v>8.2802547770700619E-2</v>
      </c>
      <c r="M30" s="47">
        <f t="shared" ref="M30:P31" si="26">M13+M16+M19+M22+M25+M28</f>
        <v>3354</v>
      </c>
      <c r="N30" s="47">
        <f t="shared" si="26"/>
        <v>855</v>
      </c>
      <c r="O30" s="47">
        <f t="shared" si="26"/>
        <v>659</v>
      </c>
      <c r="P30" s="47">
        <f t="shared" si="26"/>
        <v>3053</v>
      </c>
      <c r="Q30" s="67">
        <f t="shared" si="22"/>
        <v>2.9228070175438599</v>
      </c>
      <c r="R30" s="67">
        <f t="shared" si="23"/>
        <v>4.0895295902883158</v>
      </c>
      <c r="S30" s="63">
        <f t="shared" si="24"/>
        <v>9.8591549295774739E-2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779647</v>
      </c>
      <c r="G31" s="77">
        <f t="shared" si="25"/>
        <v>304659</v>
      </c>
      <c r="H31" s="77">
        <f t="shared" si="25"/>
        <v>4854</v>
      </c>
      <c r="I31" s="77">
        <f t="shared" si="25"/>
        <v>745517</v>
      </c>
      <c r="J31" s="68">
        <f t="shared" si="0"/>
        <v>1.5590808083792043</v>
      </c>
      <c r="K31" s="68">
        <f t="shared" si="21"/>
        <v>159.61948908117017</v>
      </c>
      <c r="L31" s="64">
        <f t="shared" si="12"/>
        <v>4.5780310844689032E-2</v>
      </c>
      <c r="M31" s="48">
        <f t="shared" si="26"/>
        <v>6863737</v>
      </c>
      <c r="N31" s="48">
        <f t="shared" si="26"/>
        <v>1247204</v>
      </c>
      <c r="O31" s="48">
        <f t="shared" si="26"/>
        <v>1312017</v>
      </c>
      <c r="P31" s="48">
        <f t="shared" si="26"/>
        <v>8530365</v>
      </c>
      <c r="Q31" s="68">
        <f t="shared" si="22"/>
        <v>4.5032993800533037</v>
      </c>
      <c r="R31" s="68">
        <f t="shared" si="23"/>
        <v>4.231439074341262</v>
      </c>
      <c r="S31" s="64">
        <f t="shared" si="24"/>
        <v>-0.19537593057272462</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21" t="str">
        <f>F9</f>
        <v>November</v>
      </c>
      <c r="G36" s="121"/>
      <c r="H36" s="121"/>
      <c r="I36" s="121"/>
      <c r="J36" s="121"/>
      <c r="K36" s="121"/>
      <c r="L36" s="122"/>
      <c r="M36" s="123" t="s">
        <v>94</v>
      </c>
      <c r="N36" s="121"/>
      <c r="O36" s="121"/>
      <c r="P36" s="121"/>
      <c r="Q36" s="121"/>
      <c r="R36" s="121"/>
      <c r="S36" s="122"/>
      <c r="T36" s="123" t="s">
        <v>58</v>
      </c>
      <c r="U36" s="121"/>
      <c r="V36" s="124"/>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64272</v>
      </c>
      <c r="G41" s="75">
        <f t="shared" si="28"/>
        <v>23175</v>
      </c>
      <c r="H41" s="75">
        <f t="shared" si="28"/>
        <v>0</v>
      </c>
      <c r="I41" s="75">
        <f t="shared" si="28"/>
        <v>89764</v>
      </c>
      <c r="J41" s="65">
        <f t="shared" si="29"/>
        <v>1.7733333333333334</v>
      </c>
      <c r="K41" s="65" t="str">
        <f t="shared" ref="K41" si="31">IFERROR(F41/H41-1,"n/a")</f>
        <v>n/a</v>
      </c>
      <c r="L41" s="61">
        <f t="shared" si="30"/>
        <v>-0.28398912704424939</v>
      </c>
      <c r="M41" s="83">
        <f>+M14-'Mar-22'!M11</f>
        <v>114636</v>
      </c>
      <c r="N41" s="83">
        <f>+N14-'Mar-22'!N11</f>
        <v>28096</v>
      </c>
      <c r="O41" s="83">
        <f>+O14-'Mar-22'!O11</f>
        <v>0</v>
      </c>
      <c r="P41" s="83">
        <f>+P14-'Mar-22'!P11</f>
        <v>227713</v>
      </c>
      <c r="Q41" s="65">
        <f>IFERROR(M41/N41-1,"n/a")</f>
        <v>3.0801537585421412</v>
      </c>
      <c r="R41" s="65" t="str">
        <f>IFERROR(M41/O41-1,"n/a")</f>
        <v>n/a</v>
      </c>
      <c r="S41" s="61">
        <f>IFERROR(M41/P41-1,"n/a")</f>
        <v>-0.49657683136228503</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554355</v>
      </c>
      <c r="N47" s="83">
        <f>+N20-'Mar-22'!N17</f>
        <v>7747</v>
      </c>
      <c r="O47" s="83">
        <f>+O20-'Mar-22'!O17</f>
        <v>111</v>
      </c>
      <c r="P47" s="83">
        <f>+P20-'Mar-22'!P17</f>
        <v>239458</v>
      </c>
      <c r="Q47" s="65">
        <f>IFERROR(M47/N47-1,"n/a")</f>
        <v>70.557377049180332</v>
      </c>
      <c r="R47" s="65">
        <f>IFERROR(M47/O47-1,"n/a")</f>
        <v>4993.1891891891892</v>
      </c>
      <c r="S47" s="61">
        <f t="shared" si="40"/>
        <v>1.3150406334304972</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62</v>
      </c>
      <c r="G55" s="75">
        <f t="shared" si="52"/>
        <v>20</v>
      </c>
      <c r="H55" s="75">
        <f t="shared" si="52"/>
        <v>8</v>
      </c>
      <c r="I55" s="75">
        <f t="shared" si="52"/>
        <v>17</v>
      </c>
      <c r="J55" s="65">
        <f t="shared" ref="J55:J58" si="53">IFERROR(F55/G55-1,"n/a")</f>
        <v>2.1</v>
      </c>
      <c r="K55" s="65">
        <f t="shared" ref="K55:K58" si="54">IFERROR(F55/H55-1,"n/a")</f>
        <v>6.75</v>
      </c>
      <c r="L55" s="61">
        <f t="shared" ref="L55:L58" si="55">IFERROR(F55/I55-1,"n/a")</f>
        <v>2.6470588235294117</v>
      </c>
      <c r="M55" s="71">
        <f>+M28-'Mar-22'!M25</f>
        <v>552</v>
      </c>
      <c r="N55" s="71">
        <f>+N28-'Mar-22'!N25</f>
        <v>124</v>
      </c>
      <c r="O55" s="71">
        <f>+O28-'Mar-22'!O25</f>
        <v>31</v>
      </c>
      <c r="P55" s="71">
        <f>+P28-'Mar-22'!P25</f>
        <v>341</v>
      </c>
      <c r="Q55" s="65">
        <f>IFERROR(M55/N55-1,"n/a")</f>
        <v>3.4516129032258061</v>
      </c>
      <c r="R55" s="65">
        <f>IFERROR(M55/O55-1,"n/a")</f>
        <v>16.806451612903224</v>
      </c>
      <c r="S55" s="61">
        <f t="shared" ref="S55:S58" si="56">IFERROR(M55/P55-1,"n/a")</f>
        <v>0.6187683284457477</v>
      </c>
      <c r="T55" s="90">
        <v>140</v>
      </c>
      <c r="U55" s="71">
        <v>40</v>
      </c>
      <c r="V55" s="79">
        <v>360</v>
      </c>
      <c r="AM55"/>
      <c r="AN55"/>
      <c r="AO55"/>
      <c r="AP55"/>
      <c r="AQ55"/>
      <c r="AR55"/>
      <c r="AS55"/>
      <c r="AT55"/>
    </row>
    <row r="56" spans="1:46" s="10" customFormat="1" ht="15.4" customHeight="1">
      <c r="A56"/>
      <c r="B56"/>
      <c r="C56" s="34"/>
      <c r="D56" s="27" t="s">
        <v>11</v>
      </c>
      <c r="E56" s="33"/>
      <c r="F56" s="75">
        <f t="shared" si="52"/>
        <v>136071</v>
      </c>
      <c r="G56" s="75">
        <f t="shared" si="52"/>
        <v>14810</v>
      </c>
      <c r="H56" s="75">
        <f t="shared" si="52"/>
        <v>2381</v>
      </c>
      <c r="I56" s="75">
        <f t="shared" si="52"/>
        <v>16811</v>
      </c>
      <c r="J56" s="65">
        <f t="shared" si="53"/>
        <v>8.1877785280216067</v>
      </c>
      <c r="K56" s="65">
        <f t="shared" si="54"/>
        <v>56.148677026459474</v>
      </c>
      <c r="L56" s="61">
        <f t="shared" si="55"/>
        <v>7.0941645351258114</v>
      </c>
      <c r="M56" s="83">
        <f>+M29-'Mar-22'!M26</f>
        <v>956829</v>
      </c>
      <c r="N56" s="83">
        <f>+N29-'Mar-22'!N26</f>
        <v>162944</v>
      </c>
      <c r="O56" s="83">
        <f>+O29-'Mar-22'!O26</f>
        <v>17801</v>
      </c>
      <c r="P56" s="83">
        <f>+P29-'Mar-22'!P26</f>
        <v>850389</v>
      </c>
      <c r="Q56" s="65">
        <f>IFERROR(M56/N56-1,"n/a")</f>
        <v>4.8721339846818541</v>
      </c>
      <c r="R56" s="65">
        <f>IFERROR(M56/O56-1,"n/a")</f>
        <v>52.751418459637101</v>
      </c>
      <c r="S56" s="61">
        <f t="shared" si="56"/>
        <v>0.12516624744675675</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340</v>
      </c>
      <c r="G57" s="76">
        <f t="shared" si="57"/>
        <v>224</v>
      </c>
      <c r="H57" s="76">
        <f t="shared" si="57"/>
        <v>13</v>
      </c>
      <c r="I57" s="76">
        <f t="shared" si="57"/>
        <v>314</v>
      </c>
      <c r="J57" s="67">
        <f t="shared" si="53"/>
        <v>0.51785714285714279</v>
      </c>
      <c r="K57" s="67">
        <f t="shared" si="54"/>
        <v>25.153846153846153</v>
      </c>
      <c r="L57" s="63">
        <f t="shared" si="55"/>
        <v>8.2802547770700619E-2</v>
      </c>
      <c r="M57" s="47">
        <f t="shared" ref="M57:P58" si="58">M40+M43+M46+M49+M52+M55</f>
        <v>2722</v>
      </c>
      <c r="N57" s="47">
        <f t="shared" si="58"/>
        <v>843</v>
      </c>
      <c r="O57" s="47">
        <f t="shared" si="58"/>
        <v>94</v>
      </c>
      <c r="P57" s="47">
        <f t="shared" si="58"/>
        <v>2418</v>
      </c>
      <c r="Q57" s="67">
        <f>IFERROR(M57/N57-1,"n/a")</f>
        <v>2.2289442467378411</v>
      </c>
      <c r="R57" s="67">
        <f>IFERROR(M57/O57-1,"n/a")</f>
        <v>27.957446808510639</v>
      </c>
      <c r="S57" s="63">
        <f t="shared" si="56"/>
        <v>0.12572373862696451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779647</v>
      </c>
      <c r="G58" s="77">
        <f t="shared" si="57"/>
        <v>304659</v>
      </c>
      <c r="H58" s="77">
        <f t="shared" si="57"/>
        <v>4854</v>
      </c>
      <c r="I58" s="77">
        <f t="shared" si="57"/>
        <v>745517</v>
      </c>
      <c r="J58" s="68">
        <f t="shared" si="53"/>
        <v>1.5590808083792043</v>
      </c>
      <c r="K58" s="68">
        <f t="shared" si="54"/>
        <v>159.61948908117017</v>
      </c>
      <c r="L58" s="64">
        <f t="shared" si="55"/>
        <v>4.5780310844689032E-2</v>
      </c>
      <c r="M58" s="48">
        <f t="shared" si="58"/>
        <v>5996032</v>
      </c>
      <c r="N58" s="48">
        <f t="shared" si="58"/>
        <v>1237101</v>
      </c>
      <c r="O58" s="48">
        <f t="shared" si="58"/>
        <v>35826</v>
      </c>
      <c r="P58" s="48">
        <f t="shared" si="58"/>
        <v>6739839</v>
      </c>
      <c r="Q58" s="68">
        <f>IFERROR(M58/N58-1,"n/a")</f>
        <v>3.846841122915591</v>
      </c>
      <c r="R58" s="68">
        <f>IFERROR(M58/O58-1,"n/a")</f>
        <v>166.36537710042987</v>
      </c>
      <c r="S58" s="64">
        <f t="shared" si="56"/>
        <v>-0.11035975785178254</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44880</v>
      </c>
    </row>
    <row r="4" spans="1:38" ht="15.75">
      <c r="A4" s="10"/>
      <c r="B4" s="12" t="s">
        <v>7</v>
      </c>
      <c r="C4" s="27"/>
      <c r="D4" s="25"/>
      <c r="E4" s="59" t="s">
        <v>89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1" t="s">
        <v>24</v>
      </c>
      <c r="G9" s="121"/>
      <c r="H9" s="121"/>
      <c r="I9" s="121"/>
      <c r="J9" s="121"/>
      <c r="K9" s="121"/>
      <c r="L9" s="122"/>
      <c r="M9" s="123" t="s">
        <v>90</v>
      </c>
      <c r="N9" s="121"/>
      <c r="O9" s="121"/>
      <c r="P9" s="121"/>
      <c r="Q9" s="121"/>
      <c r="R9" s="121"/>
      <c r="S9" s="122"/>
      <c r="T9" s="123" t="s">
        <v>57</v>
      </c>
      <c r="U9" s="121"/>
      <c r="V9" s="12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5">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5">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5">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524520</v>
      </c>
      <c r="N20" s="69">
        <f>G20+'Sep-22'!N20</f>
        <v>3535</v>
      </c>
      <c r="O20" s="69">
        <f>H20+'Sep-22'!O20</f>
        <v>1753</v>
      </c>
      <c r="P20" s="69">
        <f>I20+'Sep-22'!P20</f>
        <v>231541</v>
      </c>
      <c r="Q20" s="65">
        <f t="shared" si="9"/>
        <v>147.37906647807637</v>
      </c>
      <c r="R20" s="65">
        <f t="shared" si="10"/>
        <v>298.21277809469478</v>
      </c>
      <c r="S20" s="61">
        <f t="shared" si="11"/>
        <v>1.2653439347674924</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5">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5">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f>79+6</f>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127</v>
      </c>
      <c r="U28" s="71">
        <v>37</v>
      </c>
      <c r="V28" s="79">
        <f>282+81</f>
        <v>363</v>
      </c>
    </row>
    <row r="29" spans="1:38" ht="15">
      <c r="A29" s="10"/>
      <c r="B29" s="13"/>
      <c r="C29" s="34"/>
      <c r="D29" s="27" t="s">
        <v>11</v>
      </c>
      <c r="E29" s="33"/>
      <c r="F29" s="75">
        <f>111830+10869+16371</f>
        <v>139070</v>
      </c>
      <c r="G29" s="72">
        <v>32614</v>
      </c>
      <c r="H29" s="72">
        <v>5592</v>
      </c>
      <c r="I29" s="72">
        <v>138907</v>
      </c>
      <c r="J29" s="65">
        <f t="shared" si="0"/>
        <v>3.2641197031949467</v>
      </c>
      <c r="K29" s="65">
        <f t="shared" si="21"/>
        <v>23.869456366237483</v>
      </c>
      <c r="L29" s="61">
        <f t="shared" si="12"/>
        <v>1.1734469825135374E-3</v>
      </c>
      <c r="M29" s="69">
        <f>F29+'Sep-22'!M29</f>
        <v>832358</v>
      </c>
      <c r="N29" s="69">
        <f>G29+'Sep-22'!N29</f>
        <v>150273</v>
      </c>
      <c r="O29" s="69">
        <f>H29+'Sep-22'!O29</f>
        <v>16312</v>
      </c>
      <c r="P29" s="69">
        <f>I29+'Sep-22'!P29</f>
        <v>839687</v>
      </c>
      <c r="Q29" s="65">
        <f t="shared" si="22"/>
        <v>4.5389724035588559</v>
      </c>
      <c r="R29" s="65">
        <f t="shared" si="23"/>
        <v>50.027341834232466</v>
      </c>
      <c r="S29" s="61">
        <f t="shared" si="24"/>
        <v>-8.7282523130642886E-3</v>
      </c>
      <c r="T29" s="69">
        <v>165083</v>
      </c>
      <c r="U29" s="71">
        <f>20768+8294</f>
        <v>29062</v>
      </c>
      <c r="V29" s="79">
        <f>659951+168729+38484</f>
        <v>867164</v>
      </c>
    </row>
    <row r="30" spans="1:38" ht="15" customHeight="1" thickBot="1">
      <c r="A30" s="10"/>
      <c r="B30" s="13"/>
      <c r="C30" s="36" t="s">
        <v>12</v>
      </c>
      <c r="D30" s="37"/>
      <c r="E30" s="38"/>
      <c r="F30" s="76">
        <f t="shared" ref="F30:I31" si="25">F13+F16+F19+F22+F25+F28</f>
        <v>412</v>
      </c>
      <c r="G30" s="76">
        <f t="shared" si="25"/>
        <v>249</v>
      </c>
      <c r="H30" s="76">
        <f t="shared" si="25"/>
        <v>20</v>
      </c>
      <c r="I30" s="76">
        <f t="shared" si="25"/>
        <v>393</v>
      </c>
      <c r="J30" s="67">
        <f t="shared" si="0"/>
        <v>0.65461847389558225</v>
      </c>
      <c r="K30" s="67">
        <f t="shared" si="21"/>
        <v>19.600000000000001</v>
      </c>
      <c r="L30" s="63">
        <f t="shared" si="12"/>
        <v>4.8346055979643809E-2</v>
      </c>
      <c r="M30" s="47">
        <f t="shared" ref="M30:P31" si="26">M13+M16+M19+M22+M25+M28</f>
        <v>3014</v>
      </c>
      <c r="N30" s="47">
        <f t="shared" si="26"/>
        <v>631</v>
      </c>
      <c r="O30" s="47">
        <f t="shared" si="26"/>
        <v>646</v>
      </c>
      <c r="P30" s="47">
        <f t="shared" si="26"/>
        <v>2739</v>
      </c>
      <c r="Q30" s="67">
        <f t="shared" si="22"/>
        <v>3.7765451664025358</v>
      </c>
      <c r="R30" s="67">
        <f t="shared" si="23"/>
        <v>3.6656346749226003</v>
      </c>
      <c r="S30" s="63">
        <f t="shared" si="24"/>
        <v>0.10040160642570273</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867362</v>
      </c>
      <c r="G31" s="77">
        <f t="shared" si="25"/>
        <v>369553</v>
      </c>
      <c r="H31" s="77">
        <f t="shared" si="25"/>
        <v>13954</v>
      </c>
      <c r="I31" s="77">
        <f t="shared" si="25"/>
        <v>930242</v>
      </c>
      <c r="J31" s="68">
        <f t="shared" si="0"/>
        <v>1.3470571203589201</v>
      </c>
      <c r="K31" s="68">
        <f t="shared" si="21"/>
        <v>61.158664182313316</v>
      </c>
      <c r="L31" s="64">
        <f t="shared" si="12"/>
        <v>-6.7595313907563792E-2</v>
      </c>
      <c r="M31" s="48">
        <f t="shared" si="26"/>
        <v>6084090</v>
      </c>
      <c r="N31" s="48">
        <f t="shared" si="26"/>
        <v>942545</v>
      </c>
      <c r="O31" s="48">
        <f t="shared" si="26"/>
        <v>1307163</v>
      </c>
      <c r="P31" s="48">
        <f t="shared" si="26"/>
        <v>7784848</v>
      </c>
      <c r="Q31" s="68">
        <f t="shared" si="22"/>
        <v>5.4549597101464649</v>
      </c>
      <c r="R31" s="68">
        <f t="shared" si="23"/>
        <v>3.6544233580662855</v>
      </c>
      <c r="S31" s="64">
        <f t="shared" si="24"/>
        <v>-0.21847028997868678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96"/>
      <c r="J34" s="96"/>
      <c r="K34" s="96"/>
      <c r="L34" s="25"/>
      <c r="M34" s="25"/>
      <c r="N34" s="25"/>
      <c r="O34" s="25"/>
      <c r="P34" s="25"/>
      <c r="Q34" s="25"/>
      <c r="R34" s="25"/>
      <c r="S34" s="25"/>
      <c r="T34" s="25"/>
      <c r="U34" s="25"/>
      <c r="V34" s="25"/>
    </row>
    <row r="35" spans="1:22" ht="15">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21" t="str">
        <f>F9</f>
        <v>October</v>
      </c>
      <c r="G36" s="121"/>
      <c r="H36" s="121"/>
      <c r="I36" s="121"/>
      <c r="J36" s="121"/>
      <c r="K36" s="121"/>
      <c r="L36" s="122"/>
      <c r="M36" s="123" t="s">
        <v>91</v>
      </c>
      <c r="N36" s="121"/>
      <c r="O36" s="121"/>
      <c r="P36" s="121"/>
      <c r="Q36" s="121"/>
      <c r="R36" s="121"/>
      <c r="S36" s="122"/>
      <c r="T36" s="123" t="s">
        <v>58</v>
      </c>
      <c r="U36" s="121"/>
      <c r="V36" s="12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523048</v>
      </c>
      <c r="N47" s="83">
        <f>+N20-'Mar-22'!N17</f>
        <v>3535</v>
      </c>
      <c r="O47" s="83">
        <f>+O20-'Mar-22'!O17</f>
        <v>111</v>
      </c>
      <c r="P47" s="83">
        <f>+P20-'Mar-22'!P17</f>
        <v>226403</v>
      </c>
      <c r="Q47" s="65">
        <f>IFERROR(M47/N47-1,"n/a")</f>
        <v>146.96265912305518</v>
      </c>
      <c r="R47" s="65">
        <f>IFERROR(M47/O47-1,"n/a")</f>
        <v>4711.1441441441439</v>
      </c>
      <c r="S47" s="61">
        <f t="shared" si="37"/>
        <v>1.3102520726315463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48">F28</f>
        <v>85</v>
      </c>
      <c r="G55" s="75">
        <f t="shared" si="48"/>
        <v>28</v>
      </c>
      <c r="H55" s="72">
        <f t="shared" si="48"/>
        <v>12</v>
      </c>
      <c r="I55" s="75">
        <f t="shared" si="48"/>
        <v>71</v>
      </c>
      <c r="J55" s="65">
        <f t="shared" ref="J55:J58" si="49">IFERROR(F55/G55-1,"n/a")</f>
        <v>2.0357142857142856</v>
      </c>
      <c r="K55" s="65">
        <f t="shared" ref="K55:K58" si="50">IFERROR(F55/H55-1,"n/a")</f>
        <v>6.083333333333333</v>
      </c>
      <c r="L55" s="61">
        <f t="shared" ref="L55:L58" si="51">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2">IFERROR(M55/P55-1,"n/a")</f>
        <v>0.51234567901234573</v>
      </c>
      <c r="T55" s="90">
        <v>140</v>
      </c>
      <c r="U55" s="71">
        <v>40</v>
      </c>
      <c r="V55" s="79">
        <v>360</v>
      </c>
    </row>
    <row r="56" spans="3:22" ht="15.4" customHeight="1">
      <c r="C56" s="34"/>
      <c r="D56" s="27" t="s">
        <v>11</v>
      </c>
      <c r="E56" s="33"/>
      <c r="F56" s="75">
        <f t="shared" si="48"/>
        <v>139070</v>
      </c>
      <c r="G56" s="75">
        <f t="shared" si="48"/>
        <v>32614</v>
      </c>
      <c r="H56" s="72">
        <f t="shared" si="48"/>
        <v>5592</v>
      </c>
      <c r="I56" s="75">
        <f t="shared" si="48"/>
        <v>138907</v>
      </c>
      <c r="J56" s="65">
        <f t="shared" si="49"/>
        <v>3.2641197031949467</v>
      </c>
      <c r="K56" s="65">
        <f t="shared" si="50"/>
        <v>23.869456366237483</v>
      </c>
      <c r="L56" s="61">
        <f t="shared" si="51"/>
        <v>1.1734469825135374E-3</v>
      </c>
      <c r="M56" s="83">
        <f>+M29-'Mar-22'!M26</f>
        <v>820758</v>
      </c>
      <c r="N56" s="83">
        <f>+N29-'Mar-22'!N26</f>
        <v>148134</v>
      </c>
      <c r="O56" s="83">
        <f>+O29-'Mar-22'!O26</f>
        <v>15420</v>
      </c>
      <c r="P56" s="83">
        <f>+P29-'Mar-22'!P26</f>
        <v>833578</v>
      </c>
      <c r="Q56" s="65">
        <f>IFERROR(M56/N56-1,"n/a")</f>
        <v>4.5406456316578234</v>
      </c>
      <c r="R56" s="65">
        <f>IFERROR(M56/O56-1,"n/a")</f>
        <v>52.226848249027235</v>
      </c>
      <c r="S56" s="61">
        <f t="shared" si="52"/>
        <v>-1.5379484583326386E-2</v>
      </c>
      <c r="T56" s="83">
        <v>174336</v>
      </c>
      <c r="U56" s="85">
        <v>21928</v>
      </c>
      <c r="V56" s="79">
        <f>706948+155011</f>
        <v>861959</v>
      </c>
    </row>
    <row r="57" spans="3:22" ht="26.65" customHeight="1" thickBot="1">
      <c r="C57" s="36" t="s">
        <v>12</v>
      </c>
      <c r="D57" s="37"/>
      <c r="E57" s="38"/>
      <c r="F57" s="76">
        <f t="shared" ref="F57:I58" si="53">F40+F43+F46+F49+F52+F55</f>
        <v>412</v>
      </c>
      <c r="G57" s="76">
        <f t="shared" si="53"/>
        <v>249</v>
      </c>
      <c r="H57" s="76">
        <f t="shared" si="53"/>
        <v>20</v>
      </c>
      <c r="I57" s="76">
        <f t="shared" si="53"/>
        <v>393</v>
      </c>
      <c r="J57" s="67">
        <f t="shared" si="49"/>
        <v>0.65461847389558225</v>
      </c>
      <c r="K57" s="67">
        <f t="shared" si="50"/>
        <v>19.600000000000001</v>
      </c>
      <c r="L57" s="63">
        <f t="shared" si="51"/>
        <v>4.8346055979643809E-2</v>
      </c>
      <c r="M57" s="47">
        <f t="shared" ref="M57:P58" si="54">M40+M43+M46+M49+M52+M55</f>
        <v>2382</v>
      </c>
      <c r="N57" s="47">
        <f t="shared" si="54"/>
        <v>619</v>
      </c>
      <c r="O57" s="47">
        <f t="shared" si="54"/>
        <v>81</v>
      </c>
      <c r="P57" s="47">
        <f t="shared" si="54"/>
        <v>2104</v>
      </c>
      <c r="Q57" s="67">
        <f>IFERROR(M57/N57-1,"n/a")</f>
        <v>2.8481421647819065</v>
      </c>
      <c r="R57" s="67">
        <f>IFERROR(M57/O57-1,"n/a")</f>
        <v>28.407407407407408</v>
      </c>
      <c r="S57" s="63">
        <f t="shared" si="52"/>
        <v>0.13212927756653992</v>
      </c>
      <c r="T57" s="47">
        <f t="shared" ref="T57:V58" si="55">T40+T43+T46+T49+T52+T55</f>
        <v>1682</v>
      </c>
      <c r="U57" s="47">
        <f t="shared" si="55"/>
        <v>679</v>
      </c>
      <c r="V57" s="81">
        <f t="shared" si="55"/>
        <v>3274</v>
      </c>
    </row>
    <row r="58" spans="3:22" ht="26.65" customHeight="1" thickTop="1" thickBot="1">
      <c r="C58" s="39" t="s">
        <v>13</v>
      </c>
      <c r="D58" s="40"/>
      <c r="E58" s="41"/>
      <c r="F58" s="77">
        <f t="shared" si="53"/>
        <v>867362</v>
      </c>
      <c r="G58" s="77">
        <f t="shared" si="53"/>
        <v>369553</v>
      </c>
      <c r="H58" s="77">
        <f t="shared" si="53"/>
        <v>13954</v>
      </c>
      <c r="I58" s="77">
        <f t="shared" si="53"/>
        <v>930242</v>
      </c>
      <c r="J58" s="68">
        <f t="shared" si="49"/>
        <v>1.3470571203589201</v>
      </c>
      <c r="K58" s="68">
        <f t="shared" si="50"/>
        <v>61.158664182313316</v>
      </c>
      <c r="L58" s="64">
        <f t="shared" si="51"/>
        <v>-6.7595313907563792E-2</v>
      </c>
      <c r="M58" s="48">
        <f t="shared" si="54"/>
        <v>5216385</v>
      </c>
      <c r="N58" s="48">
        <f t="shared" si="54"/>
        <v>932442</v>
      </c>
      <c r="O58" s="48">
        <f t="shared" si="54"/>
        <v>30972</v>
      </c>
      <c r="P58" s="48">
        <f t="shared" si="54"/>
        <v>5994322</v>
      </c>
      <c r="Q58" s="68">
        <f>IFERROR(M58/N58-1,"n/a")</f>
        <v>4.59432651038885</v>
      </c>
      <c r="R58" s="68">
        <f>IFERROR(M58/O58-1,"n/a")</f>
        <v>167.42260751646648</v>
      </c>
      <c r="S58" s="64">
        <f t="shared" si="52"/>
        <v>-0.12977898084220363</v>
      </c>
      <c r="T58" s="48">
        <f t="shared" si="55"/>
        <v>2411641</v>
      </c>
      <c r="U58" s="48">
        <f t="shared" si="55"/>
        <v>1324261</v>
      </c>
      <c r="V58" s="82">
        <f t="shared" si="55"/>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86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1" t="s">
        <v>22</v>
      </c>
      <c r="G9" s="121"/>
      <c r="H9" s="121"/>
      <c r="I9" s="121"/>
      <c r="J9" s="121"/>
      <c r="K9" s="121"/>
      <c r="L9" s="122"/>
      <c r="M9" s="123" t="s">
        <v>87</v>
      </c>
      <c r="N9" s="121"/>
      <c r="O9" s="121"/>
      <c r="P9" s="121"/>
      <c r="Q9" s="121"/>
      <c r="R9" s="121"/>
      <c r="S9" s="122"/>
      <c r="T9" s="123" t="s">
        <v>57</v>
      </c>
      <c r="U9" s="121"/>
      <c r="V9" s="12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5">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5">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5">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422392</v>
      </c>
      <c r="N20" s="69">
        <f>G20+'Aug-22'!N20</f>
        <v>424</v>
      </c>
      <c r="O20" s="69">
        <f>H20+'Aug-22'!O20</f>
        <v>1753</v>
      </c>
      <c r="P20" s="69">
        <f>I20+'Aug-22'!P20</f>
        <v>203378</v>
      </c>
      <c r="Q20" s="65">
        <f t="shared" si="9"/>
        <v>995.20754716981128</v>
      </c>
      <c r="R20" s="65">
        <f t="shared" si="10"/>
        <v>239.95379349686252</v>
      </c>
      <c r="S20" s="61">
        <f t="shared" si="11"/>
        <v>1.0768814719389512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5">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5">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127</v>
      </c>
      <c r="U28" s="71">
        <v>37</v>
      </c>
      <c r="V28" s="79">
        <f>282+81</f>
        <v>363</v>
      </c>
    </row>
    <row r="29" spans="1:38" ht="15">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5216728</v>
      </c>
      <c r="N31" s="48">
        <f t="shared" si="26"/>
        <v>572992</v>
      </c>
      <c r="O31" s="48">
        <f t="shared" si="26"/>
        <v>1293209</v>
      </c>
      <c r="P31" s="48">
        <f t="shared" si="26"/>
        <v>6854606</v>
      </c>
      <c r="Q31" s="68">
        <f t="shared" si="22"/>
        <v>8.1043644588406121</v>
      </c>
      <c r="R31" s="68">
        <f t="shared" si="23"/>
        <v>3.0339403762268899</v>
      </c>
      <c r="S31" s="64">
        <f t="shared" si="24"/>
        <v>-0.2389456082523197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96"/>
      <c r="J34" s="96"/>
      <c r="K34" s="96"/>
      <c r="L34" s="25"/>
      <c r="M34" s="25"/>
      <c r="N34" s="25"/>
      <c r="O34" s="25"/>
      <c r="P34" s="25"/>
      <c r="Q34" s="25"/>
      <c r="R34" s="25"/>
      <c r="S34" s="25"/>
      <c r="T34" s="25"/>
      <c r="U34" s="25"/>
      <c r="V34" s="25"/>
    </row>
    <row r="35" spans="1:22" ht="15">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21" t="str">
        <f>F9</f>
        <v>September</v>
      </c>
      <c r="G36" s="121"/>
      <c r="H36" s="121"/>
      <c r="I36" s="121"/>
      <c r="J36" s="121"/>
      <c r="K36" s="121"/>
      <c r="L36" s="122"/>
      <c r="M36" s="123" t="s">
        <v>88</v>
      </c>
      <c r="N36" s="121"/>
      <c r="O36" s="121"/>
      <c r="P36" s="121"/>
      <c r="Q36" s="121"/>
      <c r="R36" s="121"/>
      <c r="S36" s="122"/>
      <c r="T36" s="123" t="s">
        <v>58</v>
      </c>
      <c r="U36" s="121"/>
      <c r="V36" s="12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420920</v>
      </c>
      <c r="N47" s="83">
        <f>+N20-'Mar-22'!N17</f>
        <v>424</v>
      </c>
      <c r="O47" s="83">
        <f>+O20-'Mar-22'!O17</f>
        <v>111</v>
      </c>
      <c r="P47" s="83">
        <f>+P20-'Mar-22'!P17</f>
        <v>198240</v>
      </c>
      <c r="Q47" s="65">
        <f>IFERROR(M47/N47-1,"n/a")</f>
        <v>991.7358490566038</v>
      </c>
      <c r="R47" s="65">
        <f>IFERROR(M47/O47-1,"n/a")</f>
        <v>3791.0720720720719</v>
      </c>
      <c r="S47" s="61">
        <f t="shared" si="41"/>
        <v>1.1232849071832121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65"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65"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4349023</v>
      </c>
      <c r="N58" s="48">
        <f t="shared" si="59"/>
        <v>562889</v>
      </c>
      <c r="O58" s="48">
        <f t="shared" si="59"/>
        <v>17018</v>
      </c>
      <c r="P58" s="48">
        <f t="shared" si="59"/>
        <v>5064080</v>
      </c>
      <c r="Q58" s="68">
        <f>IFERROR(M58/N58-1,"n/a")</f>
        <v>6.7262533110435632</v>
      </c>
      <c r="R58" s="68">
        <f>IFERROR(M58/O58-1,"n/a")</f>
        <v>254.55429545187448</v>
      </c>
      <c r="S58" s="64">
        <f t="shared" si="57"/>
        <v>-0.14120175826606218</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85" zoomScaleNormal="85"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28515625" bestFit="1" customWidth="1"/>
    <col min="14" max="14" width="10.28515625" bestFit="1" customWidth="1"/>
    <col min="15" max="16" width="12.28515625" bestFit="1" customWidth="1"/>
    <col min="17" max="19" width="8.7109375" customWidth="1"/>
    <col min="20" max="20" width="11.85546875" bestFit="1" customWidth="1"/>
    <col min="21" max="21" width="11.5703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72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1" t="s">
        <v>69</v>
      </c>
      <c r="G9" s="121"/>
      <c r="H9" s="121"/>
      <c r="I9" s="121"/>
      <c r="J9" s="121"/>
      <c r="K9" s="121"/>
      <c r="L9" s="122"/>
      <c r="M9" s="123" t="s">
        <v>71</v>
      </c>
      <c r="N9" s="121"/>
      <c r="O9" s="121"/>
      <c r="P9" s="121"/>
      <c r="Q9" s="121"/>
      <c r="R9" s="121"/>
      <c r="S9" s="122"/>
      <c r="T9" s="123" t="s">
        <v>57</v>
      </c>
      <c r="U9" s="121"/>
      <c r="V9" s="12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5">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5">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5">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342146</v>
      </c>
      <c r="N20" s="69">
        <f>G20+'Jul-22'!N20</f>
        <v>0</v>
      </c>
      <c r="O20" s="69">
        <f>H20+'Jul-22'!O20</f>
        <v>1753</v>
      </c>
      <c r="P20" s="69">
        <f>I20+'Jul-22'!P20</f>
        <v>167542</v>
      </c>
      <c r="Q20" s="65" t="str">
        <f t="shared" si="9"/>
        <v>n/a</v>
      </c>
      <c r="R20" s="65">
        <f t="shared" si="10"/>
        <v>194.17741015402169</v>
      </c>
      <c r="S20" s="61">
        <f t="shared" si="11"/>
        <v>1.0421506249179311</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5">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5">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127</v>
      </c>
      <c r="U28" s="71">
        <v>37</v>
      </c>
      <c r="V28" s="79">
        <f>282+81</f>
        <v>363</v>
      </c>
    </row>
    <row r="29" spans="1:38" ht="15">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4378861</v>
      </c>
      <c r="N31" s="48">
        <f t="shared" si="26"/>
        <v>332144</v>
      </c>
      <c r="O31" s="48">
        <f t="shared" si="26"/>
        <v>1287137</v>
      </c>
      <c r="P31" s="48">
        <f t="shared" si="26"/>
        <v>6070338</v>
      </c>
      <c r="Q31" s="68">
        <f t="shared" si="22"/>
        <v>12.183622163880726</v>
      </c>
      <c r="R31" s="68">
        <f t="shared" si="23"/>
        <v>2.4020162577876327</v>
      </c>
      <c r="S31" s="64">
        <f t="shared" si="24"/>
        <v>-0.27864626318995744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21" t="str">
        <f>F9</f>
        <v>August</v>
      </c>
      <c r="G36" s="121"/>
      <c r="H36" s="121"/>
      <c r="I36" s="121"/>
      <c r="J36" s="121"/>
      <c r="K36" s="121"/>
      <c r="L36" s="122"/>
      <c r="M36" s="123" t="s">
        <v>70</v>
      </c>
      <c r="N36" s="121"/>
      <c r="O36" s="121"/>
      <c r="P36" s="121"/>
      <c r="Q36" s="121"/>
      <c r="R36" s="121"/>
      <c r="S36" s="122"/>
      <c r="T36" s="123" t="s">
        <v>58</v>
      </c>
      <c r="U36" s="121"/>
      <c r="V36" s="12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340674</v>
      </c>
      <c r="N47" s="83">
        <f>+N20-'Mar-22'!N17</f>
        <v>0</v>
      </c>
      <c r="O47" s="83">
        <f>+O20-'Mar-22'!O17</f>
        <v>111</v>
      </c>
      <c r="P47" s="83">
        <f>+P20-'Mar-22'!P17</f>
        <v>162404</v>
      </c>
      <c r="Q47" s="65" t="str">
        <f>IFERROR(M47/N47-1,"n/a")</f>
        <v>n/a</v>
      </c>
      <c r="R47" s="65">
        <f>IFERROR(M47/O47-1,"n/a")</f>
        <v>3068.135135135135</v>
      </c>
      <c r="S47" s="61">
        <f t="shared" si="41"/>
        <v>1.0976946380631021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65"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65"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3511156</v>
      </c>
      <c r="N58" s="48">
        <f t="shared" si="59"/>
        <v>322041</v>
      </c>
      <c r="O58" s="48">
        <f t="shared" si="59"/>
        <v>10946</v>
      </c>
      <c r="P58" s="48">
        <f t="shared" si="59"/>
        <v>4279812</v>
      </c>
      <c r="Q58" s="68">
        <f>IFERROR(M58/N58-1,"n/a")</f>
        <v>9.9028229324837529</v>
      </c>
      <c r="R58" s="68">
        <f>IFERROR(M58/O58-1,"n/a")</f>
        <v>319.77069249040744</v>
      </c>
      <c r="S58" s="64">
        <f t="shared" si="57"/>
        <v>-0.17960041235456137</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85" zoomScaleNormal="85"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21" t="s">
        <v>55</v>
      </c>
      <c r="G9" s="121"/>
      <c r="H9" s="121"/>
      <c r="I9" s="121"/>
      <c r="J9" s="121"/>
      <c r="K9" s="121"/>
      <c r="L9" s="122"/>
      <c r="M9" s="123" t="s">
        <v>60</v>
      </c>
      <c r="N9" s="121"/>
      <c r="O9" s="121"/>
      <c r="P9" s="121"/>
      <c r="Q9" s="121"/>
      <c r="R9" s="121"/>
      <c r="S9" s="122"/>
      <c r="T9" s="123" t="s">
        <v>57</v>
      </c>
      <c r="U9" s="121"/>
      <c r="V9" s="124"/>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5">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5">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5">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239590</v>
      </c>
      <c r="N20" s="69">
        <f>G20+'Jun-22'!N17</f>
        <v>0</v>
      </c>
      <c r="O20" s="69">
        <f>H20+'Jun-22'!O17</f>
        <v>1753</v>
      </c>
      <c r="P20" s="69">
        <f>I20+'Jun-22'!P17</f>
        <v>117191</v>
      </c>
      <c r="Q20" s="65" t="str">
        <f t="shared" si="9"/>
        <v>n/a</v>
      </c>
      <c r="R20" s="65">
        <f t="shared" si="10"/>
        <v>135.67427267541359</v>
      </c>
      <c r="S20" s="61">
        <f t="shared" si="11"/>
        <v>1.0444402727171882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5">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5">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127</v>
      </c>
      <c r="U28" s="71">
        <v>37</v>
      </c>
      <c r="V28" s="79">
        <f>282+81</f>
        <v>363</v>
      </c>
    </row>
    <row r="29" spans="1:38" ht="15">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3490047</v>
      </c>
      <c r="N31" s="48">
        <f t="shared" si="26"/>
        <v>166584</v>
      </c>
      <c r="O31" s="48">
        <f t="shared" si="26"/>
        <v>1284596</v>
      </c>
      <c r="P31" s="48">
        <f t="shared" si="26"/>
        <v>5144226</v>
      </c>
      <c r="Q31" s="68">
        <f t="shared" si="22"/>
        <v>19.950673534072902</v>
      </c>
      <c r="R31" s="68">
        <f t="shared" si="23"/>
        <v>1.7168440505808831</v>
      </c>
      <c r="S31" s="64">
        <f t="shared" si="24"/>
        <v>-0.32156032802602375</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21" t="str">
        <f>F9</f>
        <v>July</v>
      </c>
      <c r="G36" s="121"/>
      <c r="H36" s="121"/>
      <c r="I36" s="121"/>
      <c r="J36" s="121"/>
      <c r="K36" s="121"/>
      <c r="L36" s="122"/>
      <c r="M36" s="123" t="s">
        <v>61</v>
      </c>
      <c r="N36" s="121"/>
      <c r="O36" s="121"/>
      <c r="P36" s="121"/>
      <c r="Q36" s="121"/>
      <c r="R36" s="121"/>
      <c r="S36" s="122"/>
      <c r="T36" s="123" t="s">
        <v>58</v>
      </c>
      <c r="U36" s="121"/>
      <c r="V36" s="12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15"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238118</v>
      </c>
      <c r="N47" s="83">
        <f>+N20-'Mar-22'!N17</f>
        <v>0</v>
      </c>
      <c r="O47" s="83">
        <f>+O20-'Mar-22'!O17</f>
        <v>111</v>
      </c>
      <c r="P47" s="83">
        <f>+P20-'Mar-22'!P17</f>
        <v>112053</v>
      </c>
      <c r="Q47" s="65" t="str">
        <f>IFERROR(M47/N47-1,"n/a")</f>
        <v>n/a</v>
      </c>
      <c r="R47" s="65">
        <f>IFERROR(M47/O47-1,"n/a")</f>
        <v>2144.2072072072074</v>
      </c>
      <c r="S47" s="61">
        <f t="shared" si="42"/>
        <v>1.1250479683721095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65"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65"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2622342</v>
      </c>
      <c r="N58" s="48">
        <f t="shared" si="68"/>
        <v>156481</v>
      </c>
      <c r="O58" s="48">
        <f t="shared" si="68"/>
        <v>8405</v>
      </c>
      <c r="P58" s="48">
        <f t="shared" ref="P58" si="69">P41+P44+P47+P50+P53+P56</f>
        <v>3353700</v>
      </c>
      <c r="Q58" s="68">
        <f>IFERROR(M58/N58-1,"n/a")</f>
        <v>15.758213457224837</v>
      </c>
      <c r="R58" s="68">
        <f>IFERROR(M58/O58-1,"n/a")</f>
        <v>310.99785841760854</v>
      </c>
      <c r="S58" s="64">
        <f t="shared" si="61"/>
        <v>-0.21807496198228826</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85" zoomScaleNormal="85"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s="21" customFormat="1" ht="15">
      <c r="A6" s="10"/>
      <c r="B6"/>
      <c r="C6" s="28" t="s">
        <v>7</v>
      </c>
      <c r="D6" s="29"/>
      <c r="E6" s="29"/>
      <c r="F6" s="121" t="s">
        <v>51</v>
      </c>
      <c r="G6" s="121"/>
      <c r="H6" s="121"/>
      <c r="I6" s="121"/>
      <c r="J6" s="121"/>
      <c r="K6" s="121"/>
      <c r="L6" s="122"/>
      <c r="M6" s="123" t="s">
        <v>52</v>
      </c>
      <c r="N6" s="121"/>
      <c r="O6" s="121"/>
      <c r="P6" s="121"/>
      <c r="Q6" s="121"/>
      <c r="R6" s="121"/>
      <c r="S6" s="122"/>
      <c r="T6" s="123" t="s">
        <v>9</v>
      </c>
      <c r="U6" s="121"/>
      <c r="V6" s="12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5">
      <c r="A9" s="10"/>
      <c r="B9" s="13"/>
      <c r="C9" s="32" t="s">
        <v>14</v>
      </c>
      <c r="D9" s="27"/>
      <c r="E9" s="33"/>
      <c r="F9" s="27"/>
      <c r="G9" s="27"/>
      <c r="H9" s="27"/>
      <c r="I9" s="27"/>
      <c r="J9" s="27"/>
      <c r="K9" s="27"/>
      <c r="L9" s="33"/>
      <c r="M9" s="27"/>
      <c r="N9" s="27"/>
      <c r="O9" s="27"/>
      <c r="P9" s="27"/>
      <c r="Q9" s="27"/>
      <c r="R9" s="27"/>
      <c r="S9" s="33"/>
      <c r="T9" s="27"/>
      <c r="U9" s="27"/>
      <c r="V9" s="27"/>
    </row>
    <row r="10" spans="1:38" ht="15">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5">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5">
      <c r="A12" s="10"/>
      <c r="B12" s="13"/>
      <c r="C12" s="32" t="s">
        <v>74</v>
      </c>
      <c r="D12" s="27"/>
      <c r="E12" s="33"/>
      <c r="F12" s="27"/>
      <c r="G12" s="27"/>
      <c r="H12" s="27"/>
      <c r="I12" s="27"/>
      <c r="J12" s="65"/>
      <c r="K12" s="65"/>
      <c r="L12" s="62"/>
      <c r="M12" s="44"/>
      <c r="N12" s="44"/>
      <c r="O12" s="44"/>
      <c r="P12" s="44"/>
      <c r="Q12" s="65"/>
      <c r="R12" s="66"/>
      <c r="S12" s="62"/>
      <c r="T12" s="44"/>
      <c r="U12" s="45"/>
      <c r="V12" s="45"/>
    </row>
    <row r="13" spans="1:38" ht="15">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5">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5">
      <c r="A15" s="10"/>
      <c r="B15" s="13"/>
      <c r="C15" s="32" t="s">
        <v>15</v>
      </c>
      <c r="D15" s="27"/>
      <c r="E15" s="33"/>
      <c r="F15" s="73"/>
      <c r="G15" s="73"/>
      <c r="H15" s="73"/>
      <c r="I15" s="73"/>
      <c r="J15" s="65"/>
      <c r="K15" s="65"/>
      <c r="L15" s="61"/>
      <c r="M15" s="44"/>
      <c r="N15" s="44"/>
      <c r="O15" s="44"/>
      <c r="P15" s="44"/>
      <c r="Q15" s="65"/>
      <c r="R15" s="65"/>
      <c r="S15" s="61"/>
      <c r="T15" s="44"/>
      <c r="U15" s="45"/>
      <c r="V15" s="45"/>
    </row>
    <row r="16" spans="1:38" ht="15">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5">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158400</v>
      </c>
      <c r="N17" s="69">
        <f>G17+'May-22'!N17</f>
        <v>0</v>
      </c>
      <c r="O17" s="69">
        <f>H17+'May-22'!O17</f>
        <v>1642</v>
      </c>
      <c r="P17" s="69">
        <f>I17+'May-22'!P17</f>
        <v>76540</v>
      </c>
      <c r="Q17" s="65" t="str">
        <f t="shared" si="9"/>
        <v>n/a</v>
      </c>
      <c r="R17" s="65">
        <f t="shared" si="10"/>
        <v>95.467722289890375</v>
      </c>
      <c r="S17" s="61">
        <f t="shared" si="11"/>
        <v>1.069506140580089</v>
      </c>
      <c r="T17" s="69">
        <v>8611</v>
      </c>
      <c r="U17" s="71">
        <v>1753</v>
      </c>
      <c r="V17" s="71">
        <v>254421</v>
      </c>
    </row>
    <row r="18" spans="1:38" ht="15">
      <c r="A18" s="10"/>
      <c r="B18" s="13"/>
      <c r="C18" s="32" t="s">
        <v>10</v>
      </c>
      <c r="D18" s="27"/>
      <c r="E18" s="35"/>
      <c r="F18" s="73"/>
      <c r="G18" s="73"/>
      <c r="H18" s="73"/>
      <c r="I18" s="73"/>
      <c r="J18" s="65"/>
      <c r="K18" s="65"/>
      <c r="L18" s="61"/>
      <c r="M18" s="44"/>
      <c r="N18" s="44"/>
      <c r="O18" s="44"/>
      <c r="P18" s="44"/>
      <c r="Q18" s="65"/>
      <c r="R18" s="65"/>
      <c r="S18" s="61"/>
      <c r="T18" s="44"/>
      <c r="U18" s="45"/>
      <c r="V18" s="45"/>
    </row>
    <row r="19" spans="1:38" ht="15">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5">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5">
      <c r="A21" s="10"/>
      <c r="B21" s="13"/>
      <c r="C21" s="32" t="s">
        <v>16</v>
      </c>
      <c r="D21" s="27"/>
      <c r="E21" s="33"/>
      <c r="F21" s="73"/>
      <c r="G21" s="73"/>
      <c r="H21" s="73"/>
      <c r="I21" s="73"/>
      <c r="J21" s="65"/>
      <c r="K21" s="65"/>
      <c r="L21" s="61"/>
      <c r="M21" s="44"/>
      <c r="N21" s="44"/>
      <c r="O21" s="44"/>
      <c r="P21" s="44"/>
      <c r="Q21" s="65"/>
      <c r="R21" s="65"/>
      <c r="S21" s="61"/>
      <c r="T21" s="44"/>
      <c r="U21" s="45"/>
      <c r="V21" s="45"/>
    </row>
    <row r="22" spans="1:38" ht="15">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5">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5">
      <c r="A24" s="10"/>
      <c r="B24" s="13"/>
      <c r="C24" s="32" t="s">
        <v>17</v>
      </c>
      <c r="D24" s="27"/>
      <c r="E24" s="33"/>
      <c r="F24" s="73"/>
      <c r="G24" s="73"/>
      <c r="H24" s="73"/>
      <c r="I24" s="73"/>
      <c r="J24" s="65"/>
      <c r="K24" s="65"/>
      <c r="L24" s="61"/>
      <c r="M24" s="44"/>
      <c r="N24" s="44"/>
      <c r="O24" s="44"/>
      <c r="P24" s="44"/>
      <c r="Q24" s="65"/>
      <c r="R24" s="65"/>
      <c r="S24" s="61"/>
      <c r="T24" s="44"/>
      <c r="U24" s="45"/>
      <c r="V24" s="45"/>
    </row>
    <row r="25" spans="1:38" ht="15">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127</v>
      </c>
      <c r="U25" s="71">
        <v>37</v>
      </c>
      <c r="V25" s="71">
        <f>282+81</f>
        <v>363</v>
      </c>
    </row>
    <row r="26" spans="1:38" ht="15">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7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1062</v>
      </c>
      <c r="U27" s="47">
        <f t="shared" si="27"/>
        <v>667</v>
      </c>
      <c r="V27" s="47">
        <f t="shared" si="27"/>
        <v>3344</v>
      </c>
    </row>
    <row r="28" spans="1:38" s="23" customFormat="1" ht="16.5"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2632808</v>
      </c>
      <c r="N28" s="48">
        <f t="shared" si="26"/>
        <v>74087</v>
      </c>
      <c r="O28" s="48">
        <f t="shared" si="26"/>
        <v>1278404</v>
      </c>
      <c r="P28" s="48">
        <f t="shared" si="26"/>
        <v>4275202</v>
      </c>
      <c r="Q28" s="68">
        <f t="shared" si="22"/>
        <v>34.536706844655605</v>
      </c>
      <c r="R28" s="68">
        <f t="shared" si="23"/>
        <v>1.0594491256285181</v>
      </c>
      <c r="S28" s="64">
        <f t="shared" si="24"/>
        <v>-0.38416757851441874</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t="15" hidden="1">
      <c r="A30" s="10"/>
      <c r="B30" s="10"/>
      <c r="C30" s="10"/>
      <c r="D30" s="10"/>
      <c r="E30" s="10"/>
      <c r="F30" s="10"/>
      <c r="G30" s="42"/>
      <c r="H30" s="42"/>
      <c r="I30" s="42"/>
      <c r="J30" s="42"/>
      <c r="K30" s="10"/>
      <c r="L30" s="10"/>
      <c r="M30" s="10"/>
      <c r="N30" s="10"/>
      <c r="O30" s="10"/>
      <c r="P30" s="10"/>
      <c r="Q30" s="10"/>
      <c r="R30" s="10"/>
      <c r="S30" s="10"/>
      <c r="T30" s="10"/>
      <c r="U30" s="10"/>
      <c r="V30" s="10"/>
    </row>
    <row r="31" spans="1:38" ht="15" hidden="1">
      <c r="A31" s="10"/>
      <c r="B31" s="10"/>
      <c r="C31" s="10"/>
      <c r="D31" s="10"/>
      <c r="E31" s="10"/>
      <c r="F31" s="10"/>
      <c r="G31" s="42"/>
      <c r="H31" s="42"/>
      <c r="I31" s="42"/>
      <c r="J31" s="42"/>
      <c r="K31" s="10"/>
      <c r="L31" s="10"/>
      <c r="M31" s="10"/>
      <c r="N31" s="10"/>
      <c r="O31" s="10"/>
      <c r="P31" s="10"/>
      <c r="Q31" s="10"/>
      <c r="R31" s="10"/>
      <c r="S31" s="10"/>
      <c r="T31" s="10"/>
      <c r="U31" s="10"/>
      <c r="V31" s="10"/>
    </row>
    <row r="32" spans="1:38" ht="15"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5" hidden="1">
      <c r="G33" s="42"/>
      <c r="H33" s="42"/>
      <c r="I33" s="42"/>
      <c r="J33" s="42"/>
    </row>
    <row r="34" spans="7:10" s="10" customFormat="1" ht="15" hidden="1">
      <c r="G34" s="42"/>
      <c r="H34" s="42"/>
      <c r="I34" s="42"/>
      <c r="J34" s="42"/>
    </row>
    <row r="35" spans="7:10" s="10" customFormat="1" ht="15" hidden="1">
      <c r="G35" s="42"/>
      <c r="H35" s="42"/>
      <c r="I35" s="42"/>
      <c r="J35" s="42"/>
    </row>
    <row r="36" spans="7:10" s="10" customFormat="1" ht="15" hidden="1">
      <c r="G36" s="42"/>
      <c r="H36" s="42"/>
      <c r="I36" s="42"/>
      <c r="J36" s="42"/>
    </row>
    <row r="37" spans="7:10" s="10" customFormat="1" ht="15" hidden="1">
      <c r="G37" s="42"/>
      <c r="H37" s="42"/>
      <c r="I37" s="42"/>
      <c r="J37" s="42"/>
    </row>
    <row r="38" spans="7:10" s="10" customFormat="1" ht="15" hidden="1">
      <c r="G38" s="42"/>
      <c r="H38" s="42"/>
      <c r="I38" s="42"/>
      <c r="J38" s="42"/>
    </row>
    <row r="39" spans="7:10" s="10" customFormat="1" ht="15" hidden="1">
      <c r="G39" s="42"/>
      <c r="H39" s="42"/>
      <c r="I39" s="42"/>
      <c r="J39" s="42"/>
    </row>
    <row r="40" spans="7:10" s="10" customFormat="1" ht="15" hidden="1">
      <c r="G40" s="42"/>
      <c r="H40" s="42"/>
      <c r="I40" s="42"/>
      <c r="J40" s="42"/>
    </row>
    <row r="41" spans="7:10" s="10" customFormat="1" ht="15" hidden="1">
      <c r="G41" s="42"/>
      <c r="H41" s="42"/>
      <c r="I41" s="42"/>
      <c r="J41" s="42"/>
    </row>
    <row r="42" spans="7:10" s="10" customFormat="1" ht="15" hidden="1">
      <c r="G42" s="42"/>
      <c r="H42" s="42"/>
      <c r="I42" s="42"/>
      <c r="J42" s="42"/>
    </row>
    <row r="43" spans="7:10" s="10" customFormat="1" ht="15" hidden="1">
      <c r="G43" s="42"/>
      <c r="H43" s="42"/>
      <c r="I43" s="42"/>
      <c r="J43" s="42"/>
    </row>
    <row r="44" spans="7:10" s="10" customFormat="1" ht="15" hidden="1">
      <c r="G44" s="42"/>
      <c r="H44" s="42"/>
      <c r="I44" s="42"/>
      <c r="J44" s="42"/>
    </row>
    <row r="45" spans="7:10" s="10" customFormat="1" ht="15" hidden="1">
      <c r="G45" s="42"/>
      <c r="H45" s="42"/>
      <c r="I45" s="42"/>
      <c r="J45" s="42"/>
    </row>
    <row r="46" spans="7:10" s="10" customFormat="1" ht="15" hidden="1">
      <c r="G46" s="42"/>
      <c r="H46" s="42"/>
      <c r="I46" s="42"/>
      <c r="J46" s="42"/>
    </row>
    <row r="47" spans="7:10" s="10" customFormat="1" ht="15" hidden="1">
      <c r="G47" s="42"/>
      <c r="H47" s="42"/>
      <c r="I47" s="42"/>
      <c r="J47" s="42"/>
    </row>
    <row r="48" spans="7:10" s="10"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79" zoomScaleNormal="79"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2.1406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1" t="s">
        <v>47</v>
      </c>
      <c r="G6" s="121"/>
      <c r="H6" s="121"/>
      <c r="I6" s="121"/>
      <c r="J6" s="121"/>
      <c r="K6" s="121"/>
      <c r="L6" s="122"/>
      <c r="M6" s="123" t="s">
        <v>49</v>
      </c>
      <c r="N6" s="121"/>
      <c r="O6" s="121"/>
      <c r="P6" s="121"/>
      <c r="Q6" s="121"/>
      <c r="R6" s="121"/>
      <c r="S6" s="122"/>
      <c r="T6" s="123" t="s">
        <v>9</v>
      </c>
      <c r="U6" s="121"/>
      <c r="V6" s="12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c r="A17" s="10"/>
      <c r="B17" s="13"/>
      <c r="C17" s="34"/>
      <c r="D17" s="27" t="s">
        <v>11</v>
      </c>
      <c r="E17" s="33"/>
      <c r="F17" s="69">
        <v>59794</v>
      </c>
      <c r="G17" s="69">
        <v>0</v>
      </c>
      <c r="H17" s="69">
        <v>0</v>
      </c>
      <c r="I17" s="69">
        <v>23341</v>
      </c>
      <c r="J17" s="65" t="str">
        <f t="shared" si="0"/>
        <v>n/a</v>
      </c>
      <c r="K17" s="65" t="str">
        <f t="shared" si="8"/>
        <v>n/a</v>
      </c>
      <c r="L17" s="61">
        <f t="shared" ref="L17:L28" si="12">IFERROR(F17/I17-1,"n/a")</f>
        <v>1.5617582794224756</v>
      </c>
      <c r="M17" s="69">
        <f>F17+'Apr-22'!M17</f>
        <v>82090</v>
      </c>
      <c r="N17" s="69">
        <f>G17+'Apr-22'!N17</f>
        <v>0</v>
      </c>
      <c r="O17" s="69">
        <f>H17+'Apr-22'!O17</f>
        <v>1642</v>
      </c>
      <c r="P17" s="69">
        <f>I17+'Apr-22'!P17</f>
        <v>42732</v>
      </c>
      <c r="Q17" s="65" t="str">
        <f t="shared" si="9"/>
        <v>n/a</v>
      </c>
      <c r="R17" s="65">
        <f t="shared" si="10"/>
        <v>48.993909866017056</v>
      </c>
      <c r="S17" s="61">
        <f t="shared" si="11"/>
        <v>0.92104277824581104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127</v>
      </c>
      <c r="U25" s="71">
        <v>37</v>
      </c>
      <c r="V25" s="71">
        <f>282+81</f>
        <v>363</v>
      </c>
    </row>
    <row r="26" spans="1:38">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ht="15.75"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579587</v>
      </c>
      <c r="G28" s="48">
        <f t="shared" si="25"/>
        <v>24481</v>
      </c>
      <c r="H28" s="48">
        <f t="shared" si="25"/>
        <v>0</v>
      </c>
      <c r="I28" s="48">
        <f t="shared" si="25"/>
        <v>841049</v>
      </c>
      <c r="J28" s="68">
        <f t="shared" si="0"/>
        <v>22.674972427596913</v>
      </c>
      <c r="K28" s="68" t="str">
        <f t="shared" si="21"/>
        <v>n/a</v>
      </c>
      <c r="L28" s="64">
        <f t="shared" si="12"/>
        <v>-0.31087606072892304</v>
      </c>
      <c r="M28" s="48">
        <f t="shared" si="26"/>
        <v>1955070</v>
      </c>
      <c r="N28" s="48">
        <f t="shared" si="26"/>
        <v>40586</v>
      </c>
      <c r="O28" s="48">
        <f t="shared" si="26"/>
        <v>1276191</v>
      </c>
      <c r="P28" s="48">
        <f t="shared" si="26"/>
        <v>3422813</v>
      </c>
      <c r="Q28" s="68">
        <f t="shared" si="22"/>
        <v>47.171044202434338</v>
      </c>
      <c r="R28" s="68">
        <f t="shared" si="23"/>
        <v>0.53195720703248961</v>
      </c>
      <c r="S28" s="64">
        <f t="shared" si="24"/>
        <v>-0.42881191581310463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44</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1" t="s">
        <v>45</v>
      </c>
      <c r="G6" s="121"/>
      <c r="H6" s="121"/>
      <c r="I6" s="121"/>
      <c r="J6" s="121"/>
      <c r="K6" s="121"/>
      <c r="L6" s="122"/>
      <c r="M6" s="123" t="s">
        <v>46</v>
      </c>
      <c r="N6" s="121"/>
      <c r="O6" s="121"/>
      <c r="P6" s="121"/>
      <c r="Q6" s="121"/>
      <c r="R6" s="121"/>
      <c r="S6" s="122"/>
      <c r="T6" s="123" t="s">
        <v>9</v>
      </c>
      <c r="U6" s="121"/>
      <c r="V6" s="12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127</v>
      </c>
      <c r="U25" s="71">
        <v>37</v>
      </c>
      <c r="V25" s="71">
        <f>282+81</f>
        <v>363</v>
      </c>
    </row>
    <row r="26" spans="1:38">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ht="15.75"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1" t="s">
        <v>41</v>
      </c>
      <c r="G6" s="121"/>
      <c r="H6" s="121"/>
      <c r="I6" s="121"/>
      <c r="J6" s="121"/>
      <c r="K6" s="121"/>
      <c r="L6" s="122"/>
      <c r="M6" s="123" t="s">
        <v>43</v>
      </c>
      <c r="N6" s="121"/>
      <c r="O6" s="121"/>
      <c r="P6" s="121"/>
      <c r="Q6" s="121"/>
      <c r="R6" s="121"/>
      <c r="S6" s="122"/>
      <c r="T6" s="123" t="s">
        <v>9</v>
      </c>
      <c r="U6" s="121"/>
      <c r="V6" s="12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127</v>
      </c>
      <c r="U25" s="71">
        <v>37</v>
      </c>
      <c r="V25" s="71">
        <f>282+81</f>
        <v>363</v>
      </c>
    </row>
    <row r="26" spans="1:38">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ht="15.75"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1" t="s">
        <v>39</v>
      </c>
      <c r="G6" s="121"/>
      <c r="H6" s="121"/>
      <c r="I6" s="121"/>
      <c r="J6" s="121"/>
      <c r="K6" s="121"/>
      <c r="L6" s="122"/>
      <c r="M6" s="123" t="s">
        <v>38</v>
      </c>
      <c r="N6" s="121"/>
      <c r="O6" s="121"/>
      <c r="P6" s="121"/>
      <c r="Q6" s="121"/>
      <c r="R6" s="121"/>
      <c r="S6" s="122"/>
      <c r="T6" s="123" t="s">
        <v>9</v>
      </c>
      <c r="U6" s="121"/>
      <c r="V6" s="12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v>
      </c>
      <c r="G25" s="69">
        <v>1</v>
      </c>
      <c r="H25" s="69">
        <v>1</v>
      </c>
      <c r="I25" s="69">
        <v>2</v>
      </c>
      <c r="J25" s="65">
        <f t="shared" si="0"/>
        <v>0</v>
      </c>
      <c r="K25" s="65">
        <f t="shared" ref="K25:K28" si="21">IFERROR(F25/H25-1,"n/a")</f>
        <v>0</v>
      </c>
      <c r="L25" s="61">
        <f t="shared" si="12"/>
        <v>-0.5</v>
      </c>
      <c r="M25" s="69">
        <v>1</v>
      </c>
      <c r="N25" s="69">
        <v>2</v>
      </c>
      <c r="O25" s="69">
        <v>1</v>
      </c>
      <c r="P25" s="69">
        <v>3</v>
      </c>
      <c r="Q25" s="65">
        <f t="shared" ref="Q25:Q28" si="22">IFERROR(M25/N25-1,"n/a")</f>
        <v>-0.5</v>
      </c>
      <c r="R25" s="65">
        <f t="shared" ref="R25:R28" si="23">IFERROR(M25/O25-1,"n/a")</f>
        <v>0</v>
      </c>
      <c r="S25" s="61">
        <f t="shared" ref="S25:S28" si="24">IFERROR(M25/P25-1,"n/a")</f>
        <v>-0.66666666666666674</v>
      </c>
      <c r="T25" s="69">
        <v>127</v>
      </c>
      <c r="U25" s="71">
        <v>37</v>
      </c>
      <c r="V25" s="71">
        <f>282+81</f>
        <v>363</v>
      </c>
    </row>
    <row r="26" spans="1:38">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370</v>
      </c>
      <c r="N27" s="47">
        <f t="shared" si="26"/>
        <v>7</v>
      </c>
      <c r="O27" s="47">
        <f t="shared" si="26"/>
        <v>405</v>
      </c>
      <c r="P27" s="47">
        <f t="shared" si="26"/>
        <v>406</v>
      </c>
      <c r="Q27" s="67">
        <f t="shared" si="22"/>
        <v>51.857142857142854</v>
      </c>
      <c r="R27" s="67">
        <f t="shared" si="23"/>
        <v>-8.6419753086419804E-2</v>
      </c>
      <c r="S27" s="63">
        <f t="shared" si="24"/>
        <v>-8.8669950738916259E-2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37</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21" t="s">
        <v>33</v>
      </c>
      <c r="G6" s="121"/>
      <c r="H6" s="121"/>
      <c r="I6" s="121"/>
      <c r="J6" s="121"/>
      <c r="K6" s="121"/>
      <c r="L6" s="122"/>
      <c r="M6" s="123" t="s">
        <v>33</v>
      </c>
      <c r="N6" s="121"/>
      <c r="O6" s="121"/>
      <c r="P6" s="121"/>
      <c r="Q6" s="121"/>
      <c r="R6" s="121"/>
      <c r="S6" s="122"/>
      <c r="T6" s="123" t="s">
        <v>9</v>
      </c>
      <c r="U6" s="121"/>
      <c r="V6" s="121"/>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127</v>
      </c>
      <c r="U25" s="71">
        <v>37</v>
      </c>
      <c r="V25" s="71">
        <f>282+81</f>
        <v>363</v>
      </c>
    </row>
    <row r="26" spans="1:38">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1062</v>
      </c>
      <c r="U27" s="47">
        <f t="shared" si="28"/>
        <v>667</v>
      </c>
      <c r="V27" s="47">
        <f t="shared" si="28"/>
        <v>3344</v>
      </c>
    </row>
    <row r="28" spans="1:38" s="23" customFormat="1" ht="16.5"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30</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3" t="s">
        <v>31</v>
      </c>
      <c r="G6" s="125"/>
      <c r="H6" s="125"/>
      <c r="I6" s="126"/>
      <c r="J6" s="127"/>
      <c r="K6" s="123" t="s">
        <v>32</v>
      </c>
      <c r="L6" s="125"/>
      <c r="M6" s="125"/>
      <c r="N6" s="126"/>
      <c r="O6" s="127"/>
      <c r="P6" s="121" t="s">
        <v>9</v>
      </c>
      <c r="Q6" s="12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0</v>
      </c>
      <c r="G25" s="69">
        <f>L25-'Nov-21'!L25</f>
        <v>5</v>
      </c>
      <c r="H25" s="69">
        <f>M25-'Nov-21'!M25</f>
        <v>20</v>
      </c>
      <c r="I25" s="65">
        <f t="shared" si="0"/>
        <v>-1</v>
      </c>
      <c r="J25" s="61">
        <f>F25/H25-1</f>
        <v>-1</v>
      </c>
      <c r="K25" s="69">
        <v>127</v>
      </c>
      <c r="L25" s="69">
        <v>37</v>
      </c>
      <c r="M25" s="69">
        <f>282+81</f>
        <v>363</v>
      </c>
      <c r="N25" s="65">
        <f>K25/L25-1</f>
        <v>2.4324324324324325</v>
      </c>
      <c r="O25" s="61">
        <f>K25/M25-1</f>
        <v>-0.65013774104683197</v>
      </c>
      <c r="P25" s="71">
        <v>37</v>
      </c>
      <c r="Q25" s="71">
        <f>282+81</f>
        <v>363</v>
      </c>
    </row>
    <row r="26" spans="1:33">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1062</v>
      </c>
      <c r="L27" s="47">
        <f t="shared" si="2"/>
        <v>667</v>
      </c>
      <c r="M27" s="47">
        <f>M10+M13+M16+M19+M22+M25</f>
        <v>3344</v>
      </c>
      <c r="N27" s="67">
        <f>K27/L27-1</f>
        <v>0.59220389805097451</v>
      </c>
      <c r="O27" s="63">
        <f>K27/M27-1</f>
        <v>-0.68241626794258381</v>
      </c>
      <c r="P27" s="47">
        <f>P10+P13+P16+P19+P22+P25</f>
        <v>667</v>
      </c>
      <c r="Q27" s="47">
        <f>Q10+Q13+Q16+Q19+Q22+Q25</f>
        <v>3344</v>
      </c>
    </row>
    <row r="28" spans="1:33" s="23" customFormat="1" ht="16.5"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79"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3" t="s">
        <v>27</v>
      </c>
      <c r="G6" s="125"/>
      <c r="H6" s="125"/>
      <c r="I6" s="126"/>
      <c r="J6" s="127"/>
      <c r="K6" s="123" t="s">
        <v>28</v>
      </c>
      <c r="L6" s="125"/>
      <c r="M6" s="125"/>
      <c r="N6" s="126"/>
      <c r="O6" s="127"/>
      <c r="P6" s="121" t="s">
        <v>9</v>
      </c>
      <c r="Q6" s="12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20</v>
      </c>
      <c r="G25" s="69">
        <v>8</v>
      </c>
      <c r="H25" s="69">
        <v>17</v>
      </c>
      <c r="I25" s="65">
        <f t="shared" si="0"/>
        <v>1.5</v>
      </c>
      <c r="J25" s="61">
        <f>F25/H25-1</f>
        <v>0.17647058823529416</v>
      </c>
      <c r="K25" s="69">
        <v>127</v>
      </c>
      <c r="L25" s="69">
        <v>32</v>
      </c>
      <c r="M25" s="69">
        <v>343</v>
      </c>
      <c r="N25" s="65">
        <f>K25/L25-1</f>
        <v>2.96875</v>
      </c>
      <c r="O25" s="61">
        <f>K25/M25-1</f>
        <v>-0.629737609329446</v>
      </c>
      <c r="P25" s="71">
        <v>37</v>
      </c>
      <c r="Q25" s="71">
        <v>363</v>
      </c>
    </row>
    <row r="26" spans="1:33">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855</v>
      </c>
      <c r="L27" s="47">
        <f t="shared" si="2"/>
        <v>659</v>
      </c>
      <c r="M27" s="47">
        <f t="shared" si="2"/>
        <v>3051</v>
      </c>
      <c r="N27" s="67">
        <f>K27/L27-1</f>
        <v>0.29742033383915012</v>
      </c>
      <c r="O27" s="63">
        <f>K27/M27-1</f>
        <v>-0.71976401179940996</v>
      </c>
      <c r="P27" s="47">
        <f>P10+P13+P16+P19+P22+P25</f>
        <v>667</v>
      </c>
      <c r="Q27" s="47">
        <f>Q10+Q13+Q16+Q19+Q22+Q25</f>
        <v>3344</v>
      </c>
    </row>
    <row r="28" spans="1:33" s="23" customFormat="1" ht="16.5"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25</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3" t="s">
        <v>24</v>
      </c>
      <c r="G6" s="125"/>
      <c r="H6" s="125"/>
      <c r="I6" s="126"/>
      <c r="J6" s="127"/>
      <c r="K6" s="123" t="s">
        <v>8</v>
      </c>
      <c r="L6" s="125"/>
      <c r="M6" s="125"/>
      <c r="N6" s="126"/>
      <c r="O6" s="127"/>
      <c r="P6" s="121" t="s">
        <v>9</v>
      </c>
      <c r="Q6" s="12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28</v>
      </c>
      <c r="G25" s="69">
        <v>12</v>
      </c>
      <c r="H25" s="69">
        <v>71</v>
      </c>
      <c r="I25" s="65">
        <f t="shared" si="0"/>
        <v>1.3333333333333335</v>
      </c>
      <c r="J25" s="61">
        <f>F25/H25-1</f>
        <v>-0.60563380281690149</v>
      </c>
      <c r="K25" s="69">
        <v>107</v>
      </c>
      <c r="L25" s="69">
        <v>24</v>
      </c>
      <c r="M25" s="69">
        <v>326</v>
      </c>
      <c r="N25" s="65">
        <f>K25/L25-1</f>
        <v>3.458333333333333</v>
      </c>
      <c r="O25" s="61">
        <f>K25/M25-1</f>
        <v>-0.67177914110429449</v>
      </c>
      <c r="P25" s="71">
        <v>37</v>
      </c>
      <c r="Q25" s="71">
        <v>363</v>
      </c>
    </row>
    <row r="26" spans="1:33">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631</v>
      </c>
      <c r="L27" s="47">
        <f t="shared" si="2"/>
        <v>646</v>
      </c>
      <c r="M27" s="47">
        <f t="shared" si="2"/>
        <v>2737</v>
      </c>
      <c r="N27" s="67">
        <f>K27/L27-1</f>
        <v>-2.3219814241486114E-2</v>
      </c>
      <c r="O27" s="63">
        <f>K27/M27-1</f>
        <v>-0.76945560833028859</v>
      </c>
      <c r="P27" s="47">
        <f>P10+P13+P16+P19+P22+P25</f>
        <v>667</v>
      </c>
      <c r="Q27" s="47">
        <f>Q10+Q13+Q16+Q19+Q22+Q25</f>
        <v>3344</v>
      </c>
    </row>
    <row r="28" spans="1:33" s="23" customFormat="1" ht="16.5"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3" t="s">
        <v>22</v>
      </c>
      <c r="G6" s="125"/>
      <c r="H6" s="125"/>
      <c r="I6" s="126"/>
      <c r="J6" s="127"/>
      <c r="K6" s="123" t="s">
        <v>23</v>
      </c>
      <c r="L6" s="125"/>
      <c r="M6" s="125"/>
      <c r="N6" s="126"/>
      <c r="O6" s="127"/>
      <c r="P6" s="121" t="s">
        <v>9</v>
      </c>
      <c r="Q6" s="125"/>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23</v>
      </c>
      <c r="G25" s="69">
        <v>7</v>
      </c>
      <c r="H25" s="69">
        <v>41</v>
      </c>
      <c r="I25" s="65">
        <f t="shared" si="0"/>
        <v>2.2857142857142856</v>
      </c>
      <c r="J25" s="61">
        <f>F25/H25-1</f>
        <v>-0.43902439024390238</v>
      </c>
      <c r="K25" s="69">
        <v>79</v>
      </c>
      <c r="L25" s="69">
        <v>12</v>
      </c>
      <c r="M25" s="69">
        <v>255</v>
      </c>
      <c r="N25" s="65">
        <f>K25/L25-1</f>
        <v>5.583333333333333</v>
      </c>
      <c r="O25" s="61">
        <f>K25/M25-1</f>
        <v>-0.69019607843137254</v>
      </c>
      <c r="P25" s="71">
        <v>37</v>
      </c>
      <c r="Q25" s="71">
        <v>363</v>
      </c>
    </row>
    <row r="26" spans="1:33">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382</v>
      </c>
      <c r="L27" s="47">
        <f t="shared" si="2"/>
        <v>626</v>
      </c>
      <c r="M27" s="47">
        <f t="shared" si="2"/>
        <v>2344</v>
      </c>
      <c r="N27" s="67">
        <f>K27/L27-1</f>
        <v>-0.38977635782747599</v>
      </c>
      <c r="O27" s="63">
        <f>K27/M27-1</f>
        <v>-0.83703071672354945</v>
      </c>
      <c r="P27" s="47">
        <f>P10+P13+P16+P19+P22+P25</f>
        <v>667</v>
      </c>
      <c r="Q27" s="47">
        <f>Q10+Q13+Q16+Q19+Q22+Q25</f>
        <v>3344</v>
      </c>
    </row>
    <row r="28" spans="1:33" s="23" customFormat="1" ht="16.5"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U58"/>
  <sheetViews>
    <sheetView showGridLines="0" zoomScale="75" zoomScaleNormal="75" zoomScalePageLayoutView="40" workbookViewId="0">
      <selection activeCell="T3" sqref="T3"/>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95" customWidth="1"/>
    <col min="18" max="19" width="8.7109375" customWidth="1"/>
    <col min="20" max="20" width="11.28515625" bestFit="1" customWidth="1"/>
    <col min="21" max="21" width="3.28515625" style="10" customWidth="1"/>
    <col min="22" max="36" width="0" style="10" hidden="1" customWidth="1"/>
    <col min="37" max="47" width="0" hidden="1" customWidth="1"/>
    <col min="48" max="16384" width="9.140625" hidden="1"/>
  </cols>
  <sheetData>
    <row r="1" spans="1:36" ht="15">
      <c r="A1" s="10"/>
      <c r="B1" s="10"/>
      <c r="C1" s="10"/>
      <c r="D1" s="10"/>
      <c r="E1" s="10"/>
      <c r="F1" s="92"/>
      <c r="G1" s="92"/>
      <c r="H1" s="92"/>
      <c r="I1" s="92"/>
      <c r="J1" s="92"/>
      <c r="K1" s="92"/>
      <c r="L1" s="92"/>
      <c r="M1" s="92"/>
      <c r="N1" s="92"/>
      <c r="O1" s="92"/>
      <c r="P1" s="92"/>
      <c r="Q1" s="92"/>
      <c r="R1" s="10"/>
      <c r="S1" s="10"/>
      <c r="T1" s="10"/>
    </row>
    <row r="2" spans="1:36" ht="19.5" thickBot="1">
      <c r="A2" s="10"/>
      <c r="B2" s="9" t="s">
        <v>85</v>
      </c>
      <c r="C2" s="24"/>
      <c r="D2" s="24"/>
      <c r="E2" s="24"/>
      <c r="F2" s="93"/>
      <c r="G2" s="93"/>
      <c r="H2" s="93"/>
      <c r="I2" s="93"/>
      <c r="J2" s="93"/>
      <c r="K2" s="93"/>
      <c r="L2" s="93"/>
      <c r="M2" s="93"/>
      <c r="N2" s="93"/>
      <c r="O2" s="93"/>
      <c r="P2" s="93"/>
      <c r="Q2" s="93"/>
      <c r="R2" s="24"/>
      <c r="S2" s="24"/>
      <c r="T2" s="24"/>
    </row>
    <row r="3" spans="1:36" ht="15">
      <c r="A3" s="10"/>
      <c r="B3" s="11"/>
      <c r="C3" s="25"/>
      <c r="D3" s="25"/>
      <c r="E3" s="25"/>
      <c r="F3" s="94"/>
      <c r="G3" s="94"/>
      <c r="H3" s="94"/>
      <c r="I3" s="94"/>
      <c r="J3" s="94"/>
      <c r="K3" s="94"/>
      <c r="L3" s="94"/>
      <c r="M3" s="94"/>
      <c r="N3" s="94"/>
      <c r="O3" s="94"/>
      <c r="P3" s="94"/>
      <c r="Q3" s="94"/>
      <c r="R3" s="25"/>
      <c r="S3" s="25"/>
      <c r="T3" s="26">
        <v>45033</v>
      </c>
    </row>
    <row r="4" spans="1:36" ht="15.75">
      <c r="A4" s="10"/>
      <c r="B4" s="12" t="s">
        <v>7</v>
      </c>
      <c r="C4" s="27"/>
      <c r="D4" s="25"/>
      <c r="E4" s="59" t="s">
        <v>103</v>
      </c>
      <c r="F4" s="94"/>
      <c r="G4" s="94"/>
      <c r="H4" s="94"/>
      <c r="I4" s="94"/>
      <c r="J4" s="94"/>
      <c r="K4" s="94"/>
      <c r="L4" s="94"/>
      <c r="M4" s="94"/>
      <c r="N4" s="94"/>
      <c r="O4" s="94"/>
      <c r="P4" s="94"/>
      <c r="Q4" s="94"/>
      <c r="R4" s="25"/>
      <c r="S4" s="25"/>
      <c r="T4" s="25"/>
    </row>
    <row r="5" spans="1:36" ht="15">
      <c r="A5" s="10"/>
      <c r="B5" s="11"/>
      <c r="C5" s="25"/>
      <c r="D5" s="25"/>
      <c r="E5" s="25"/>
      <c r="F5" s="94"/>
      <c r="G5" s="94"/>
      <c r="H5" s="94"/>
      <c r="I5" s="94"/>
      <c r="J5" s="94"/>
      <c r="K5" s="94"/>
      <c r="L5" s="94"/>
      <c r="M5" s="94"/>
      <c r="N5" s="94"/>
      <c r="O5" s="94"/>
      <c r="P5" s="94"/>
      <c r="Q5" s="94"/>
      <c r="R5" s="25"/>
      <c r="S5" s="25"/>
      <c r="T5" s="25"/>
    </row>
    <row r="6" spans="1:36" ht="15">
      <c r="A6" s="10"/>
      <c r="B6" s="87" t="s">
        <v>105</v>
      </c>
      <c r="D6" s="25"/>
      <c r="E6" s="25"/>
      <c r="F6" s="94"/>
      <c r="G6" s="94"/>
      <c r="H6" s="94"/>
      <c r="I6" s="94"/>
      <c r="J6" s="94"/>
      <c r="K6" s="94"/>
      <c r="L6" s="94"/>
      <c r="M6" s="94"/>
      <c r="N6" s="94"/>
      <c r="O6" s="94"/>
      <c r="P6" s="94"/>
      <c r="Q6" s="94"/>
      <c r="R6" s="25"/>
      <c r="S6" s="25"/>
      <c r="T6" s="25"/>
    </row>
    <row r="7" spans="1:36" ht="15">
      <c r="A7" s="10"/>
      <c r="B7" s="11"/>
      <c r="C7" s="106" t="s">
        <v>106</v>
      </c>
      <c r="D7" s="107"/>
      <c r="E7" s="108"/>
      <c r="F7" s="113">
        <v>2022</v>
      </c>
      <c r="G7" s="113">
        <v>2022</v>
      </c>
      <c r="H7" s="113">
        <v>2022</v>
      </c>
      <c r="I7" s="113">
        <v>2022</v>
      </c>
      <c r="J7" s="113">
        <v>2022</v>
      </c>
      <c r="K7" s="113">
        <v>2022</v>
      </c>
      <c r="L7" s="113">
        <v>2022</v>
      </c>
      <c r="M7" s="113">
        <v>2022</v>
      </c>
      <c r="N7" s="113">
        <v>2022</v>
      </c>
      <c r="O7" s="113">
        <v>2022</v>
      </c>
      <c r="P7" s="113">
        <v>2022</v>
      </c>
      <c r="Q7" s="113">
        <v>2022</v>
      </c>
      <c r="R7" s="113">
        <v>2023</v>
      </c>
      <c r="S7" s="113">
        <v>2023</v>
      </c>
      <c r="T7" s="25"/>
    </row>
    <row r="8" spans="1:36" s="21" customFormat="1" ht="15">
      <c r="A8" s="10"/>
      <c r="B8"/>
      <c r="C8" s="28" t="s">
        <v>7</v>
      </c>
      <c r="D8" s="29"/>
      <c r="E8" s="29"/>
      <c r="F8" s="102" t="s">
        <v>75</v>
      </c>
      <c r="G8" s="102" t="s">
        <v>76</v>
      </c>
      <c r="H8" s="102" t="s">
        <v>77</v>
      </c>
      <c r="I8" s="102" t="s">
        <v>45</v>
      </c>
      <c r="J8" s="102" t="s">
        <v>47</v>
      </c>
      <c r="K8" s="102" t="s">
        <v>51</v>
      </c>
      <c r="L8" s="102" t="s">
        <v>55</v>
      </c>
      <c r="M8" s="102" t="s">
        <v>78</v>
      </c>
      <c r="N8" s="102" t="s">
        <v>79</v>
      </c>
      <c r="O8" s="102" t="s">
        <v>80</v>
      </c>
      <c r="P8" s="102" t="s">
        <v>81</v>
      </c>
      <c r="Q8" s="102" t="s">
        <v>82</v>
      </c>
      <c r="R8" s="102" t="s">
        <v>75</v>
      </c>
      <c r="S8" s="114" t="s">
        <v>76</v>
      </c>
      <c r="T8"/>
      <c r="U8" s="10"/>
      <c r="V8" s="20"/>
      <c r="W8" s="20"/>
      <c r="X8" s="20"/>
      <c r="Y8" s="20"/>
      <c r="Z8" s="20"/>
      <c r="AA8" s="20"/>
      <c r="AB8" s="20"/>
      <c r="AC8" s="20"/>
      <c r="AD8" s="20"/>
      <c r="AE8" s="20"/>
      <c r="AF8" s="20"/>
      <c r="AG8" s="20"/>
      <c r="AH8" s="20"/>
      <c r="AI8" s="20"/>
      <c r="AJ8" s="20"/>
    </row>
    <row r="9" spans="1:36" ht="20.25" customHeight="1">
      <c r="A9" s="10"/>
      <c r="B9" s="19"/>
      <c r="C9" s="115" t="s">
        <v>83</v>
      </c>
      <c r="D9" s="116"/>
      <c r="E9" s="116"/>
      <c r="F9" s="117">
        <v>0.438</v>
      </c>
      <c r="G9" s="118">
        <v>0.48799999999999999</v>
      </c>
      <c r="H9" s="118">
        <v>0.63400000000000001</v>
      </c>
      <c r="I9" s="118">
        <v>0.67100000000000004</v>
      </c>
      <c r="J9" s="118">
        <v>0.65500000000000003</v>
      </c>
      <c r="K9" s="118">
        <v>0.78100000000000003</v>
      </c>
      <c r="L9" s="118">
        <v>0.89800000000000002</v>
      </c>
      <c r="M9" s="118">
        <v>0.96599999999999997</v>
      </c>
      <c r="N9" s="118">
        <v>0.88600000000000001</v>
      </c>
      <c r="O9" s="118">
        <v>0.87811353241344148</v>
      </c>
      <c r="P9" s="118">
        <v>0.87302339390587125</v>
      </c>
      <c r="Q9" s="118">
        <v>0.97759515227240656</v>
      </c>
      <c r="R9" s="119">
        <v>0.99686465614917141</v>
      </c>
      <c r="S9" s="119">
        <v>1.032</v>
      </c>
    </row>
    <row r="10" spans="1:36" ht="20.25" customHeight="1">
      <c r="A10" s="10"/>
      <c r="B10" s="19"/>
      <c r="C10" s="103"/>
      <c r="D10" s="104"/>
      <c r="E10" s="104"/>
      <c r="F10" s="100"/>
      <c r="G10" s="100"/>
      <c r="H10" s="100"/>
      <c r="I10" s="100"/>
      <c r="J10" s="100"/>
      <c r="K10" s="100"/>
      <c r="L10" s="100"/>
      <c r="M10" s="100"/>
      <c r="N10" s="100"/>
      <c r="O10" s="100"/>
      <c r="P10" s="100"/>
      <c r="Q10" s="105"/>
      <c r="R10" s="10"/>
      <c r="S10" s="10"/>
    </row>
    <row r="11" spans="1:36" ht="20.25" customHeight="1">
      <c r="A11" s="10"/>
      <c r="B11" s="10"/>
      <c r="C11" s="10"/>
      <c r="D11" s="10"/>
      <c r="E11" s="10"/>
      <c r="F11"/>
      <c r="G11"/>
      <c r="H11"/>
      <c r="I11"/>
      <c r="J11"/>
      <c r="K11"/>
      <c r="L11"/>
      <c r="M11"/>
      <c r="N11"/>
      <c r="O11" s="92"/>
      <c r="P11" s="92"/>
      <c r="Q11" s="92"/>
      <c r="R11" s="10"/>
      <c r="S11" s="10"/>
    </row>
    <row r="12" spans="1:36" ht="20.25" customHeight="1">
      <c r="A12" s="10"/>
      <c r="B12" s="10"/>
      <c r="C12" s="101" t="s">
        <v>98</v>
      </c>
      <c r="D12" s="10"/>
      <c r="E12" s="10"/>
      <c r="F12"/>
      <c r="G12"/>
      <c r="H12"/>
      <c r="I12"/>
      <c r="J12"/>
      <c r="K12"/>
      <c r="L12"/>
      <c r="M12"/>
      <c r="N12"/>
      <c r="O12" s="92"/>
      <c r="P12" s="92"/>
      <c r="Q12" s="92"/>
      <c r="R12" s="10"/>
      <c r="S12" s="10"/>
    </row>
    <row r="13" spans="1:36" ht="20.25" customHeight="1">
      <c r="A13" s="10"/>
      <c r="B13" s="10"/>
      <c r="C13" s="101" t="s">
        <v>99</v>
      </c>
      <c r="D13" s="10"/>
      <c r="E13" s="10"/>
      <c r="F13"/>
      <c r="G13"/>
      <c r="H13"/>
      <c r="I13"/>
      <c r="J13"/>
      <c r="K13"/>
      <c r="L13"/>
      <c r="M13"/>
      <c r="N13"/>
      <c r="O13" s="92"/>
      <c r="P13" s="92"/>
      <c r="Q13" s="92"/>
      <c r="R13" s="10"/>
      <c r="S13" s="10"/>
    </row>
    <row r="14" spans="1:36" ht="26.65" hidden="1" customHeight="1"/>
    <row r="15" spans="1:36" ht="26.45" hidden="1" customHeight="1"/>
    <row r="16" spans="1:36" ht="26.4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26.65" hidden="1" customHeight="1"/>
    <row r="39" ht="11.45" hidden="1" customHeight="1"/>
    <row r="40" ht="9" hidden="1" customHeight="1"/>
    <row r="41" ht="17.4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9.5"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84</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abSelected="1" topLeftCell="B1" zoomScale="75" zoomScaleNormal="75" workbookViewId="0">
      <selection activeCell="B1" sqref="B1"/>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 bestFit="1" customWidth="1"/>
    <col min="7" max="7" width="10.5703125" bestFit="1" customWidth="1"/>
    <col min="8" max="8" width="8.85546875" customWidth="1"/>
    <col min="9" max="10" width="10.5703125" bestFit="1" customWidth="1"/>
    <col min="11" max="11" width="8" customWidth="1"/>
    <col min="12" max="12" width="8.85546875" bestFit="1" customWidth="1"/>
    <col min="13" max="14" width="8" customWidth="1"/>
    <col min="15" max="16" width="12.42578125" bestFit="1" customWidth="1"/>
    <col min="17" max="17" width="12" bestFit="1" customWidth="1"/>
    <col min="18" max="18" width="11.7109375" bestFit="1" customWidth="1"/>
    <col min="19" max="19" width="12.42578125" bestFit="1" customWidth="1"/>
    <col min="20" max="20" width="8.28515625" bestFit="1" customWidth="1"/>
    <col min="21" max="21" width="8.85546875" bestFit="1" customWidth="1"/>
    <col min="22" max="22" width="9" bestFit="1" customWidth="1"/>
    <col min="23" max="23" width="7.7109375" customWidth="1"/>
    <col min="24" max="24" width="12.42578125" bestFit="1" customWidth="1"/>
    <col min="25" max="25" width="13.5703125" bestFit="1" customWidth="1"/>
    <col min="26"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5.75">
      <c r="A4" s="10"/>
      <c r="B4" s="12" t="s">
        <v>7</v>
      </c>
      <c r="C4" s="27"/>
      <c r="D4" s="25"/>
      <c r="E4" s="59" t="s">
        <v>107</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21" t="s">
        <v>41</v>
      </c>
      <c r="G9" s="121"/>
      <c r="H9" s="121"/>
      <c r="I9" s="121"/>
      <c r="J9" s="121"/>
      <c r="K9" s="121"/>
      <c r="L9" s="121"/>
      <c r="M9" s="121"/>
      <c r="N9" s="122"/>
      <c r="O9" s="123" t="s">
        <v>43</v>
      </c>
      <c r="P9" s="121"/>
      <c r="Q9" s="121"/>
      <c r="R9" s="121"/>
      <c r="S9" s="121"/>
      <c r="T9" s="121"/>
      <c r="U9" s="121"/>
      <c r="V9" s="121"/>
      <c r="W9" s="122"/>
      <c r="X9" s="123" t="s">
        <v>57</v>
      </c>
      <c r="Y9" s="121"/>
      <c r="Z9" s="121"/>
      <c r="AA9" s="124"/>
      <c r="AB9" s="10"/>
    </row>
    <row r="10" spans="1:28"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109</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v>181</v>
      </c>
      <c r="G13" s="72">
        <v>204</v>
      </c>
      <c r="H13" s="72">
        <v>0</v>
      </c>
      <c r="I13" s="72">
        <v>147</v>
      </c>
      <c r="J13" s="72">
        <v>170</v>
      </c>
      <c r="K13" s="65">
        <f>IFERROR(F13/G13-1,"n/a")</f>
        <v>-0.11274509803921573</v>
      </c>
      <c r="L13" s="65" t="str">
        <f t="shared" ref="L13:L28" si="0">IFERROR(F13/H13-1,"n/a")</f>
        <v>n/a</v>
      </c>
      <c r="M13" s="65">
        <f>IFERROR(F13/I13-1,"n/a")</f>
        <v>0.23129251700680276</v>
      </c>
      <c r="N13" s="61">
        <f t="shared" ref="N13:N14" si="1">IFERROR(F13/J13-1,"n/a")</f>
        <v>6.4705882352941169E-2</v>
      </c>
      <c r="O13" s="69">
        <v>530</v>
      </c>
      <c r="P13" s="69">
        <v>530</v>
      </c>
      <c r="Q13" s="69">
        <v>0</v>
      </c>
      <c r="R13" s="69">
        <v>509</v>
      </c>
      <c r="S13" s="69">
        <v>516</v>
      </c>
      <c r="T13" s="65">
        <f>IFERROR(O13/P13-1,"n/a")</f>
        <v>0</v>
      </c>
      <c r="U13" s="65" t="str">
        <f>IFERROR(O13/Q13-1,"n/a")</f>
        <v>n/a</v>
      </c>
      <c r="V13" s="65">
        <f>IFERROR(O13/R13-1,"n/a")</f>
        <v>4.1257367387033339E-2</v>
      </c>
      <c r="W13" s="61">
        <f>IFERROR(O13/S13-1,"n/a")</f>
        <v>2.7131782945736482E-2</v>
      </c>
      <c r="X13" s="69">
        <v>346</v>
      </c>
      <c r="Y13" s="69">
        <v>111</v>
      </c>
      <c r="Z13" s="71">
        <v>145</v>
      </c>
      <c r="AA13" s="79">
        <v>386</v>
      </c>
      <c r="AB13" s="10"/>
    </row>
    <row r="14" spans="1:28">
      <c r="A14" s="10"/>
      <c r="B14" s="13"/>
      <c r="C14" s="34"/>
      <c r="D14" s="27" t="s">
        <v>11</v>
      </c>
      <c r="E14" s="33"/>
      <c r="F14" s="74">
        <v>565574</v>
      </c>
      <c r="G14" s="72">
        <v>344501</v>
      </c>
      <c r="H14" s="72">
        <v>0</v>
      </c>
      <c r="I14" s="72">
        <v>196286</v>
      </c>
      <c r="J14" s="72">
        <v>500596</v>
      </c>
      <c r="K14" s="65">
        <f>IFERROR(F14/G14-1,"n/a")</f>
        <v>0.64171947251241646</v>
      </c>
      <c r="L14" s="65" t="str">
        <f t="shared" si="0"/>
        <v>n/a</v>
      </c>
      <c r="M14" s="65">
        <f t="shared" ref="M14" si="2">IFERROR(F14/I14-1,"n/a")</f>
        <v>1.8813771741234731</v>
      </c>
      <c r="N14" s="61">
        <f t="shared" si="1"/>
        <v>0.1298012768779615</v>
      </c>
      <c r="O14" s="69">
        <v>1538184</v>
      </c>
      <c r="P14" s="69">
        <v>759658</v>
      </c>
      <c r="Q14" s="69">
        <v>0</v>
      </c>
      <c r="R14" s="69">
        <v>1092884</v>
      </c>
      <c r="S14" s="69">
        <v>1451104</v>
      </c>
      <c r="T14" s="65">
        <f>IFERROR(O14/P14-1,"n/a")</f>
        <v>1.0248374926611712</v>
      </c>
      <c r="U14" s="65" t="str">
        <f>IFERROR(O14/Q14-1,"n/a")</f>
        <v>n/a</v>
      </c>
      <c r="V14" s="65">
        <f>IFERROR(O14/R14-1,"n/a")</f>
        <v>0.40745403903799482</v>
      </c>
      <c r="W14" s="61">
        <f>IFERROR(O14/S14-1,"n/a")</f>
        <v>6.0009482435442241E-2</v>
      </c>
      <c r="X14" s="69">
        <v>380182</v>
      </c>
      <c r="Y14" s="69">
        <v>80863</v>
      </c>
      <c r="Z14" s="71">
        <v>258885</v>
      </c>
      <c r="AA14" s="79">
        <v>733296</v>
      </c>
      <c r="AB14" s="10"/>
    </row>
    <row r="15" spans="1:28">
      <c r="A15" s="10"/>
      <c r="B15" s="13"/>
      <c r="C15" s="32" t="s">
        <v>110</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v>16</v>
      </c>
      <c r="G16" s="72">
        <v>26</v>
      </c>
      <c r="H16" s="72">
        <v>5</v>
      </c>
      <c r="I16" s="72">
        <v>1</v>
      </c>
      <c r="J16" s="72">
        <v>10</v>
      </c>
      <c r="K16" s="65">
        <f>IFERROR(F16/G16-1,"n/a")</f>
        <v>-0.38461538461538458</v>
      </c>
      <c r="L16" s="65">
        <f t="shared" si="0"/>
        <v>2.2000000000000002</v>
      </c>
      <c r="M16" s="65">
        <f t="shared" ref="M16:M17" si="3">IFERROR(F16/I16-1,"n/a")</f>
        <v>15</v>
      </c>
      <c r="N16" s="61">
        <f t="shared" ref="N16:N17" si="4">IFERROR(F16/J16-1,"n/a")</f>
        <v>0.60000000000000009</v>
      </c>
      <c r="O16" s="69">
        <v>27</v>
      </c>
      <c r="P16" s="69">
        <v>36</v>
      </c>
      <c r="Q16" s="69">
        <v>12</v>
      </c>
      <c r="R16" s="69">
        <v>10</v>
      </c>
      <c r="S16" s="69">
        <v>23</v>
      </c>
      <c r="T16" s="65">
        <f>IFERROR(O16/P16-1,"n/a")</f>
        <v>-0.25</v>
      </c>
      <c r="U16" s="65">
        <f t="shared" ref="U16:U17" si="5">IFERROR(O16/Q16-1,"n/a")</f>
        <v>1.25</v>
      </c>
      <c r="V16" s="65">
        <f t="shared" ref="V16:V17" si="6">IFERROR(O16/R16-1,"n/a")</f>
        <v>1.7000000000000002</v>
      </c>
      <c r="W16" s="61">
        <f t="shared" ref="W16:W17" si="7">IFERROR(O16/S16-1,"n/a")</f>
        <v>0.17391304347826098</v>
      </c>
      <c r="X16" s="69">
        <v>778</v>
      </c>
      <c r="Y16" s="69">
        <v>283</v>
      </c>
      <c r="Z16" s="71">
        <v>43</v>
      </c>
      <c r="AA16" s="79">
        <v>827</v>
      </c>
      <c r="AB16" s="10"/>
    </row>
    <row r="17" spans="1:28">
      <c r="A17" s="10"/>
      <c r="B17" s="13"/>
      <c r="C17" s="34"/>
      <c r="D17" s="27" t="s">
        <v>11</v>
      </c>
      <c r="E17" s="33"/>
      <c r="F17" s="75">
        <v>43135</v>
      </c>
      <c r="G17" s="72">
        <v>28377</v>
      </c>
      <c r="H17" s="72">
        <v>4146</v>
      </c>
      <c r="I17" s="72">
        <v>565</v>
      </c>
      <c r="J17" s="72">
        <v>32801</v>
      </c>
      <c r="K17" s="65">
        <f>IFERROR(F17/G17-1,"n/a")</f>
        <v>0.52006907002149627</v>
      </c>
      <c r="L17" s="65">
        <f t="shared" si="0"/>
        <v>9.4040038591413406</v>
      </c>
      <c r="M17" s="65">
        <f t="shared" si="3"/>
        <v>75.345132743362825</v>
      </c>
      <c r="N17" s="61">
        <f t="shared" si="4"/>
        <v>0.31505137038504927</v>
      </c>
      <c r="O17" s="69">
        <v>83055</v>
      </c>
      <c r="P17" s="69">
        <v>36508</v>
      </c>
      <c r="Q17" s="69">
        <v>10103</v>
      </c>
      <c r="R17" s="69">
        <v>41113</v>
      </c>
      <c r="S17" s="69">
        <v>80374</v>
      </c>
      <c r="T17" s="65">
        <f>IFERROR(O17/P17-1,"n/a")</f>
        <v>1.2749808261203026</v>
      </c>
      <c r="U17" s="65">
        <f t="shared" si="5"/>
        <v>7.2208254973770174</v>
      </c>
      <c r="V17" s="65">
        <f t="shared" si="6"/>
        <v>1.0201639384136403</v>
      </c>
      <c r="W17" s="61">
        <f t="shared" si="7"/>
        <v>3.335655809092497E-2</v>
      </c>
      <c r="X17" s="69">
        <v>1843624</v>
      </c>
      <c r="Y17" s="69">
        <v>465109</v>
      </c>
      <c r="Z17" s="71">
        <v>140552</v>
      </c>
      <c r="AA17" s="79">
        <v>2552942</v>
      </c>
      <c r="AB17" s="10"/>
    </row>
    <row r="18" spans="1:28">
      <c r="A18" s="10"/>
      <c r="B18" s="13"/>
      <c r="C18" s="32" t="s">
        <v>111</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v>17</v>
      </c>
      <c r="G19" s="72">
        <v>6</v>
      </c>
      <c r="H19" s="72">
        <v>0</v>
      </c>
      <c r="I19" s="72">
        <v>2</v>
      </c>
      <c r="J19" s="72">
        <v>5</v>
      </c>
      <c r="K19" s="65">
        <f>IFERROR(F19/G19-1,"n/a")</f>
        <v>1.8333333333333335</v>
      </c>
      <c r="L19" s="65" t="str">
        <f t="shared" si="0"/>
        <v>n/a</v>
      </c>
      <c r="M19" s="65">
        <f t="shared" ref="M19:M20" si="8">IFERROR(F19/I19-1,"n/a")</f>
        <v>7.5</v>
      </c>
      <c r="N19" s="61">
        <f>IFERROR(F19/J19-1,"n/a")</f>
        <v>2.4</v>
      </c>
      <c r="O19" s="69">
        <v>23</v>
      </c>
      <c r="P19" s="69">
        <v>12</v>
      </c>
      <c r="Q19" s="69">
        <v>0</v>
      </c>
      <c r="R19" s="69">
        <v>3</v>
      </c>
      <c r="S19" s="69">
        <v>6</v>
      </c>
      <c r="T19" s="65">
        <f>IFERROR(O19/P19-1,"n/a")</f>
        <v>0.91666666666666674</v>
      </c>
      <c r="U19" s="65" t="str">
        <f t="shared" ref="U19:U20" si="9">IFERROR(O19/Q19-1,"n/a")</f>
        <v>n/a</v>
      </c>
      <c r="V19" s="65">
        <f t="shared" ref="V19:V20" si="10">IFERROR(O19/R19-1,"n/a")</f>
        <v>6.666666666666667</v>
      </c>
      <c r="W19" s="61">
        <f t="shared" ref="W19:W20" si="11">IFERROR(O19/S19-1,"n/a")</f>
        <v>2.8333333333333335</v>
      </c>
      <c r="X19" s="69">
        <v>475</v>
      </c>
      <c r="Y19" s="69">
        <v>23</v>
      </c>
      <c r="Z19" s="71">
        <v>4</v>
      </c>
      <c r="AA19" s="79">
        <v>191</v>
      </c>
      <c r="AB19" s="10"/>
    </row>
    <row r="20" spans="1:28">
      <c r="A20" s="10"/>
      <c r="B20" s="13"/>
      <c r="C20" s="34"/>
      <c r="D20" s="27" t="s">
        <v>11</v>
      </c>
      <c r="E20" s="33"/>
      <c r="F20" s="74">
        <v>14734</v>
      </c>
      <c r="G20" s="72">
        <v>595</v>
      </c>
      <c r="H20" s="72">
        <v>0</v>
      </c>
      <c r="I20" s="72">
        <v>887</v>
      </c>
      <c r="J20" s="72">
        <v>4876</v>
      </c>
      <c r="K20" s="65">
        <f>IFERROR(F20/G20-1,"n/a")</f>
        <v>23.763025210084034</v>
      </c>
      <c r="L20" s="65" t="str">
        <f t="shared" si="0"/>
        <v>n/a</v>
      </c>
      <c r="M20" s="65">
        <f t="shared" si="8"/>
        <v>15.611048478015782</v>
      </c>
      <c r="N20" s="61">
        <f t="shared" ref="N20:N28" si="12">IFERROR(F20/J20-1,"n/a")</f>
        <v>2.0217391304347827</v>
      </c>
      <c r="O20" s="69">
        <v>20846</v>
      </c>
      <c r="P20" s="69">
        <v>3085</v>
      </c>
      <c r="Q20" s="69">
        <v>0</v>
      </c>
      <c r="R20" s="69">
        <v>1753</v>
      </c>
      <c r="S20" s="69">
        <v>6484</v>
      </c>
      <c r="T20" s="65">
        <f>IFERROR(O20/P20-1,"n/a")</f>
        <v>5.7572123176661263</v>
      </c>
      <c r="U20" s="65" t="str">
        <f t="shared" si="9"/>
        <v>n/a</v>
      </c>
      <c r="V20" s="65">
        <f t="shared" si="10"/>
        <v>10.891614375356532</v>
      </c>
      <c r="W20" s="61">
        <f t="shared" si="11"/>
        <v>2.2149907464528069</v>
      </c>
      <c r="X20" s="69">
        <v>561984</v>
      </c>
      <c r="Y20" s="69">
        <v>8611</v>
      </c>
      <c r="Z20" s="71">
        <v>1753</v>
      </c>
      <c r="AA20" s="79">
        <v>254421</v>
      </c>
      <c r="AB20" s="10"/>
    </row>
    <row r="21" spans="1:28">
      <c r="A21" s="10"/>
      <c r="B21" s="13"/>
      <c r="C21" s="32" t="s">
        <v>112</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v>108</v>
      </c>
      <c r="G22" s="72">
        <v>24</v>
      </c>
      <c r="H22" s="72">
        <v>0</v>
      </c>
      <c r="I22" s="72">
        <v>10</v>
      </c>
      <c r="J22" s="72">
        <v>44</v>
      </c>
      <c r="K22" s="65">
        <f>IFERROR(F22/G22-1,"n/a")</f>
        <v>3.5</v>
      </c>
      <c r="L22" s="65" t="str">
        <f t="shared" si="0"/>
        <v>n/a</v>
      </c>
      <c r="M22" s="65">
        <f t="shared" ref="M22:M23" si="13">IFERROR(F22/I22-1,"n/a")</f>
        <v>9.8000000000000007</v>
      </c>
      <c r="N22" s="61">
        <f t="shared" si="12"/>
        <v>1.4545454545454546</v>
      </c>
      <c r="O22" s="69">
        <v>287</v>
      </c>
      <c r="P22" s="69">
        <v>53</v>
      </c>
      <c r="Q22" s="69">
        <v>0</v>
      </c>
      <c r="R22" s="69">
        <v>205</v>
      </c>
      <c r="S22" s="69">
        <v>323</v>
      </c>
      <c r="T22" s="65">
        <f>IFERROR(O22/P22-1,"n/a")</f>
        <v>4.4150943396226419</v>
      </c>
      <c r="U22" s="65" t="str">
        <f t="shared" ref="U22:U23" si="14">IFERROR(O22/Q22-1,"n/a")</f>
        <v>n/a</v>
      </c>
      <c r="V22" s="65">
        <f t="shared" ref="V22:V23" si="15">IFERROR(O22/R22-1,"n/a")</f>
        <v>0.39999999999999991</v>
      </c>
      <c r="W22" s="61">
        <f t="shared" ref="W22:W23" si="16">IFERROR(O22/S22-1,"n/a")</f>
        <v>-0.11145510835913308</v>
      </c>
      <c r="X22" s="69">
        <v>1140</v>
      </c>
      <c r="Y22" s="69">
        <v>411</v>
      </c>
      <c r="Z22" s="71">
        <v>406</v>
      </c>
      <c r="AA22" s="79">
        <v>1205</v>
      </c>
      <c r="AB22" s="10"/>
    </row>
    <row r="23" spans="1:28">
      <c r="A23" s="10"/>
      <c r="B23" s="13"/>
      <c r="C23" s="34"/>
      <c r="D23" s="27" t="s">
        <v>11</v>
      </c>
      <c r="E23" s="33"/>
      <c r="F23" s="74">
        <v>297870</v>
      </c>
      <c r="G23" s="72">
        <v>32594</v>
      </c>
      <c r="H23" s="72">
        <v>0</v>
      </c>
      <c r="I23" s="72">
        <v>28535</v>
      </c>
      <c r="J23" s="72">
        <v>117674</v>
      </c>
      <c r="K23" s="65">
        <f>IFERROR(F23/G23-1,"n/a")</f>
        <v>8.1387985518807149</v>
      </c>
      <c r="L23" s="65" t="str">
        <f t="shared" si="0"/>
        <v>n/a</v>
      </c>
      <c r="M23" s="65">
        <f t="shared" si="13"/>
        <v>9.4387594182582788</v>
      </c>
      <c r="N23" s="61">
        <f t="shared" si="12"/>
        <v>1.5313153287897072</v>
      </c>
      <c r="O23" s="69">
        <v>836274</v>
      </c>
      <c r="P23" s="69">
        <v>68454</v>
      </c>
      <c r="Q23" s="69">
        <v>0</v>
      </c>
      <c r="R23" s="69">
        <v>545974</v>
      </c>
      <c r="S23" s="69">
        <v>919815</v>
      </c>
      <c r="T23" s="65">
        <f>IFERROR(O23/P23-1,"n/a")</f>
        <v>11.21658339907091</v>
      </c>
      <c r="U23" s="65" t="str">
        <f t="shared" si="14"/>
        <v>n/a</v>
      </c>
      <c r="V23" s="65">
        <f t="shared" si="15"/>
        <v>0.53171030122313523</v>
      </c>
      <c r="W23" s="61">
        <f t="shared" si="16"/>
        <v>-9.0823698243668538E-2</v>
      </c>
      <c r="X23" s="69">
        <v>3212646</v>
      </c>
      <c r="Y23" s="69">
        <v>687449</v>
      </c>
      <c r="Z23" s="71">
        <v>833999</v>
      </c>
      <c r="AA23" s="79">
        <v>3859183</v>
      </c>
      <c r="AB23" s="10"/>
    </row>
    <row r="24" spans="1:28">
      <c r="A24" s="10"/>
      <c r="B24" s="13"/>
      <c r="C24" s="32" t="s">
        <v>113</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B25" s="13"/>
      <c r="C25" s="34"/>
      <c r="D25" s="27" t="s">
        <v>5</v>
      </c>
      <c r="E25" s="33"/>
      <c r="F25" s="72">
        <v>0</v>
      </c>
      <c r="G25" s="72">
        <v>0</v>
      </c>
      <c r="H25" s="72">
        <v>0</v>
      </c>
      <c r="I25" s="72">
        <v>0</v>
      </c>
      <c r="J25" s="72">
        <v>0</v>
      </c>
      <c r="K25" s="65" t="str">
        <f>IFERROR(F25/G25-1,"n/a")</f>
        <v>n/a</v>
      </c>
      <c r="L25" s="65" t="str">
        <f t="shared" si="0"/>
        <v>n/a</v>
      </c>
      <c r="M25" s="65" t="str">
        <f t="shared" ref="M25:M28" si="17">IFERROR(F25/I25-1,"n/a")</f>
        <v>n/a</v>
      </c>
      <c r="N25" s="61" t="str">
        <f t="shared" si="12"/>
        <v>n/a</v>
      </c>
      <c r="O25" s="69">
        <v>0</v>
      </c>
      <c r="P25" s="69">
        <v>0</v>
      </c>
      <c r="Q25" s="69">
        <v>0</v>
      </c>
      <c r="R25" s="69">
        <v>0</v>
      </c>
      <c r="S25" s="69">
        <v>0</v>
      </c>
      <c r="T25" s="65" t="str">
        <f>IFERROR(O25/P25-1,"n/a")</f>
        <v>n/a</v>
      </c>
      <c r="U25" s="65" t="str">
        <f t="shared" ref="U25:U28" si="18">IFERROR(O25/Q25-1,"n/a")</f>
        <v>n/a</v>
      </c>
      <c r="V25" s="65" t="str">
        <f t="shared" ref="V25:V28" si="19">IFERROR(O25/R25-1,"n/a")</f>
        <v>n/a</v>
      </c>
      <c r="W25" s="61" t="str">
        <f t="shared" ref="W25:W28" si="20">IFERROR(O25/S25-1,"n/a")</f>
        <v>n/a</v>
      </c>
      <c r="X25" s="69">
        <v>605</v>
      </c>
      <c r="Y25" s="69">
        <v>127</v>
      </c>
      <c r="Z25" s="71">
        <v>37</v>
      </c>
      <c r="AA25" s="79">
        <f>282+81</f>
        <v>363</v>
      </c>
      <c r="AB25" s="10"/>
    </row>
    <row r="26" spans="1:28">
      <c r="A26" s="10"/>
      <c r="B26" s="13"/>
      <c r="C26" s="34"/>
      <c r="D26" s="27" t="s">
        <v>11</v>
      </c>
      <c r="E26" s="33"/>
      <c r="F26" s="72">
        <v>0</v>
      </c>
      <c r="G26" s="72">
        <v>0</v>
      </c>
      <c r="H26" s="72">
        <v>0</v>
      </c>
      <c r="I26" s="72">
        <v>0</v>
      </c>
      <c r="J26" s="72">
        <v>0</v>
      </c>
      <c r="K26" s="65" t="str">
        <f>IFERROR(F26/G26-1,"n/a")</f>
        <v>n/a</v>
      </c>
      <c r="L26" s="65" t="str">
        <f t="shared" si="0"/>
        <v>n/a</v>
      </c>
      <c r="M26" s="65" t="str">
        <f t="shared" si="17"/>
        <v>n/a</v>
      </c>
      <c r="N26" s="61" t="str">
        <f t="shared" si="12"/>
        <v>n/a</v>
      </c>
      <c r="O26" s="69">
        <v>0</v>
      </c>
      <c r="P26" s="69">
        <v>0</v>
      </c>
      <c r="Q26" s="69">
        <v>0</v>
      </c>
      <c r="R26" s="69">
        <v>0</v>
      </c>
      <c r="S26" s="69">
        <v>0</v>
      </c>
      <c r="T26" s="65" t="str">
        <f>IFERROR(O26/P26-1,"n/a")</f>
        <v>n/a</v>
      </c>
      <c r="U26" s="65" t="str">
        <f t="shared" si="18"/>
        <v>n/a</v>
      </c>
      <c r="V26" s="65" t="str">
        <f t="shared" si="19"/>
        <v>n/a</v>
      </c>
      <c r="W26" s="61" t="str">
        <f t="shared" si="20"/>
        <v>n/a</v>
      </c>
      <c r="X26" s="69">
        <v>1098243</v>
      </c>
      <c r="Y26" s="69">
        <v>165083</v>
      </c>
      <c r="Z26" s="71">
        <f>20768+8294</f>
        <v>29062</v>
      </c>
      <c r="AA26" s="79">
        <f>659951+168729+38484</f>
        <v>867164</v>
      </c>
      <c r="AB26" s="10"/>
    </row>
    <row r="27" spans="1:28" ht="15.75" thickBot="1">
      <c r="A27" s="10"/>
      <c r="B27" s="13"/>
      <c r="C27" s="36" t="s">
        <v>12</v>
      </c>
      <c r="D27" s="37"/>
      <c r="E27" s="38"/>
      <c r="F27" s="76">
        <f t="shared" ref="F27:J28" si="21">F13+F16+F19+F22+F25</f>
        <v>322</v>
      </c>
      <c r="G27" s="76">
        <f t="shared" si="21"/>
        <v>260</v>
      </c>
      <c r="H27" s="76">
        <f t="shared" si="21"/>
        <v>5</v>
      </c>
      <c r="I27" s="76">
        <f t="shared" si="21"/>
        <v>160</v>
      </c>
      <c r="J27" s="76">
        <f t="shared" si="21"/>
        <v>229</v>
      </c>
      <c r="K27" s="67">
        <f>IFERROR(F27/G27-1,"n/a")</f>
        <v>0.2384615384615385</v>
      </c>
      <c r="L27" s="67">
        <f t="shared" si="0"/>
        <v>63.400000000000006</v>
      </c>
      <c r="M27" s="67">
        <f t="shared" si="17"/>
        <v>1.0125000000000002</v>
      </c>
      <c r="N27" s="63">
        <f t="shared" si="12"/>
        <v>0.40611353711790388</v>
      </c>
      <c r="O27" s="76">
        <f t="shared" ref="O27:S28" si="22">O13+O16+O19+O22+O25</f>
        <v>867</v>
      </c>
      <c r="P27" s="76">
        <f t="shared" si="22"/>
        <v>631</v>
      </c>
      <c r="Q27" s="76">
        <f t="shared" si="22"/>
        <v>12</v>
      </c>
      <c r="R27" s="76">
        <f t="shared" si="22"/>
        <v>727</v>
      </c>
      <c r="S27" s="76">
        <f t="shared" si="22"/>
        <v>868</v>
      </c>
      <c r="T27" s="67">
        <f>IFERROR(O27/P27-1,"n/a")</f>
        <v>0.37400950871632332</v>
      </c>
      <c r="U27" s="67">
        <f t="shared" si="18"/>
        <v>71.25</v>
      </c>
      <c r="V27" s="67">
        <f t="shared" si="19"/>
        <v>0.19257221458046758</v>
      </c>
      <c r="W27" s="63">
        <f t="shared" si="20"/>
        <v>-1.1520737327188613E-3</v>
      </c>
      <c r="X27" s="76">
        <f>X13+X16+X19+X22+X25</f>
        <v>3344</v>
      </c>
      <c r="Y27" s="47">
        <f t="shared" ref="Y27:AA27" si="23">Y13+Y16+Y19+Y22+Y25</f>
        <v>955</v>
      </c>
      <c r="Z27" s="47">
        <f t="shared" si="23"/>
        <v>635</v>
      </c>
      <c r="AA27" s="81">
        <f t="shared" si="23"/>
        <v>2972</v>
      </c>
      <c r="AB27" s="10"/>
    </row>
    <row r="28" spans="1:28" ht="16.5" thickTop="1" thickBot="1">
      <c r="A28" s="10"/>
      <c r="B28" s="13"/>
      <c r="C28" s="39" t="s">
        <v>13</v>
      </c>
      <c r="D28" s="40"/>
      <c r="E28" s="41"/>
      <c r="F28" s="77">
        <f t="shared" si="21"/>
        <v>921313</v>
      </c>
      <c r="G28" s="77">
        <f t="shared" si="21"/>
        <v>406067</v>
      </c>
      <c r="H28" s="77">
        <f t="shared" si="21"/>
        <v>4146</v>
      </c>
      <c r="I28" s="77">
        <f t="shared" si="21"/>
        <v>226273</v>
      </c>
      <c r="J28" s="77">
        <f t="shared" si="21"/>
        <v>655947</v>
      </c>
      <c r="K28" s="68">
        <f>IFERROR(F28/G28-1,"n/a")</f>
        <v>1.2688694230262492</v>
      </c>
      <c r="L28" s="68">
        <f t="shared" si="0"/>
        <v>221.21731789676798</v>
      </c>
      <c r="M28" s="68">
        <f t="shared" si="17"/>
        <v>3.071687740030848</v>
      </c>
      <c r="N28" s="64">
        <f t="shared" si="12"/>
        <v>0.40455402646860184</v>
      </c>
      <c r="O28" s="77">
        <f t="shared" si="22"/>
        <v>2478359</v>
      </c>
      <c r="P28" s="77">
        <f t="shared" si="22"/>
        <v>867705</v>
      </c>
      <c r="Q28" s="77">
        <f t="shared" si="22"/>
        <v>10103</v>
      </c>
      <c r="R28" s="77">
        <f t="shared" si="22"/>
        <v>1681724</v>
      </c>
      <c r="S28" s="77">
        <f t="shared" si="22"/>
        <v>2457777</v>
      </c>
      <c r="T28" s="68">
        <f>IFERROR(O28/P28-1,"n/a")</f>
        <v>1.8562230251064591</v>
      </c>
      <c r="U28" s="68">
        <f t="shared" si="18"/>
        <v>244.30921508462833</v>
      </c>
      <c r="V28" s="68">
        <f t="shared" si="19"/>
        <v>0.47370139214282481</v>
      </c>
      <c r="W28" s="64">
        <f t="shared" si="20"/>
        <v>8.3742341148118626E-3</v>
      </c>
      <c r="X28" s="77">
        <f>X14+X17+X20+X23+X26</f>
        <v>7096679</v>
      </c>
      <c r="Y28" s="48">
        <f t="shared" ref="Y28:AA28" si="24">Y14+Y17+Y20+Y23+Y26</f>
        <v>1407115</v>
      </c>
      <c r="Z28" s="48">
        <f t="shared" si="24"/>
        <v>1264251</v>
      </c>
      <c r="AA28" s="82">
        <f t="shared" si="24"/>
        <v>8267006</v>
      </c>
      <c r="AB28" s="10"/>
    </row>
    <row r="29" spans="1:28"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c r="A30" s="10"/>
      <c r="B30" s="10"/>
      <c r="C30" s="10"/>
      <c r="D30" s="10"/>
      <c r="E30" s="10"/>
      <c r="F30" s="42"/>
      <c r="G30" s="42"/>
      <c r="H30" s="42"/>
      <c r="I30" s="42"/>
      <c r="J30" s="42"/>
      <c r="K30" s="42"/>
      <c r="L30" s="42"/>
      <c r="M30" s="42"/>
      <c r="N30" s="10"/>
      <c r="O30" s="10"/>
      <c r="P30" s="10"/>
      <c r="Q30" s="10"/>
      <c r="R30" s="10"/>
      <c r="S30" s="10"/>
      <c r="T30" s="10"/>
      <c r="U30" s="10"/>
      <c r="V30" s="10"/>
      <c r="W30" s="10"/>
      <c r="X30" s="10"/>
      <c r="Y30" s="10"/>
      <c r="Z30" s="10"/>
      <c r="AA30" s="10"/>
      <c r="AB30" s="10"/>
    </row>
    <row r="31" spans="1:28">
      <c r="A31" s="10"/>
      <c r="B31" s="11"/>
      <c r="C31" s="87" t="s">
        <v>63</v>
      </c>
      <c r="D31" s="25"/>
      <c r="E31" s="25"/>
      <c r="F31" s="25"/>
      <c r="G31" s="25"/>
      <c r="H31" s="25"/>
      <c r="I31" s="25"/>
      <c r="J31" s="96"/>
      <c r="K31" s="96"/>
      <c r="L31" s="96"/>
      <c r="M31" s="96"/>
      <c r="N31" s="25"/>
      <c r="O31" s="25"/>
      <c r="P31" s="25"/>
      <c r="Q31" s="25"/>
      <c r="R31" s="25"/>
      <c r="S31" s="25"/>
      <c r="T31" s="25"/>
      <c r="U31" s="25"/>
      <c r="V31" s="25"/>
      <c r="W31" s="25"/>
      <c r="X31" s="25"/>
      <c r="Y31" s="25"/>
      <c r="Z31" s="25"/>
      <c r="AA31" s="25"/>
      <c r="AB31" s="10"/>
    </row>
    <row r="32" spans="1:28">
      <c r="A32" s="10"/>
      <c r="B32" s="11"/>
      <c r="C32" s="25"/>
      <c r="D32" s="25"/>
      <c r="E32" s="25"/>
      <c r="F32" s="25"/>
      <c r="G32" s="25"/>
      <c r="H32" s="25"/>
      <c r="I32" s="25"/>
      <c r="J32" s="96"/>
      <c r="K32" s="96"/>
      <c r="L32" s="96"/>
      <c r="M32" s="96"/>
      <c r="N32" s="25"/>
      <c r="O32" s="25"/>
      <c r="P32" s="25"/>
      <c r="Q32" s="25"/>
      <c r="R32" s="25"/>
      <c r="S32" s="25"/>
      <c r="T32" s="25"/>
      <c r="U32" s="25"/>
      <c r="V32" s="25"/>
      <c r="W32" s="25"/>
      <c r="X32" s="25"/>
      <c r="Y32" s="25"/>
      <c r="Z32" s="25"/>
      <c r="AA32" s="25"/>
      <c r="AB32" s="10"/>
    </row>
    <row r="33" spans="1:28">
      <c r="A33" s="10"/>
      <c r="B33" s="10"/>
      <c r="C33" s="28" t="s">
        <v>7</v>
      </c>
      <c r="D33" s="29"/>
      <c r="E33" s="29"/>
      <c r="F33" s="121" t="str">
        <f>F9</f>
        <v>March</v>
      </c>
      <c r="G33" s="121"/>
      <c r="H33" s="121"/>
      <c r="I33" s="121"/>
      <c r="J33" s="121"/>
      <c r="K33" s="121"/>
      <c r="L33" s="121"/>
      <c r="M33" s="121"/>
      <c r="N33" s="122"/>
      <c r="O33" s="123" t="s">
        <v>108</v>
      </c>
      <c r="P33" s="121"/>
      <c r="Q33" s="121"/>
      <c r="R33" s="121"/>
      <c r="S33" s="121"/>
      <c r="T33" s="121"/>
      <c r="U33" s="121"/>
      <c r="V33" s="121"/>
      <c r="W33" s="122"/>
      <c r="X33" s="123" t="s">
        <v>58</v>
      </c>
      <c r="Y33" s="121"/>
      <c r="Z33" s="121"/>
      <c r="AA33" s="124"/>
      <c r="AB33" s="10"/>
    </row>
    <row r="34" spans="1:28">
      <c r="A34" s="10"/>
      <c r="B34" s="10"/>
      <c r="C34" s="30"/>
      <c r="D34" s="31"/>
      <c r="E34" s="31"/>
      <c r="F34" s="30"/>
      <c r="G34" s="31"/>
      <c r="H34" s="31"/>
      <c r="I34" s="31"/>
      <c r="J34" s="31"/>
      <c r="K34" s="31"/>
      <c r="L34" s="31"/>
      <c r="M34" s="31"/>
      <c r="N34" s="57"/>
      <c r="O34" s="31"/>
      <c r="P34" s="31"/>
      <c r="Q34" s="31"/>
      <c r="R34" s="31"/>
      <c r="S34" s="31"/>
      <c r="T34" s="31"/>
      <c r="U34" s="31"/>
      <c r="V34" s="31"/>
      <c r="W34" s="57"/>
      <c r="X34" s="31"/>
      <c r="Y34" s="31"/>
      <c r="Z34" s="31"/>
      <c r="AA34" s="57"/>
      <c r="AB34" s="10"/>
    </row>
    <row r="35" spans="1:28" ht="33.75">
      <c r="A35" s="10"/>
      <c r="B35" s="10"/>
      <c r="C35" s="60" t="s">
        <v>29</v>
      </c>
      <c r="D35" s="51"/>
      <c r="E35" s="52"/>
      <c r="F35" s="56">
        <v>2023</v>
      </c>
      <c r="G35" s="53">
        <v>2022</v>
      </c>
      <c r="H35" s="53">
        <v>2021</v>
      </c>
      <c r="I35" s="53">
        <v>2020</v>
      </c>
      <c r="J35" s="53">
        <v>2019</v>
      </c>
      <c r="K35" s="54" t="s">
        <v>66</v>
      </c>
      <c r="L35" s="54" t="s">
        <v>67</v>
      </c>
      <c r="M35" s="54" t="s">
        <v>68</v>
      </c>
      <c r="N35" s="58" t="s">
        <v>102</v>
      </c>
      <c r="O35" s="54"/>
      <c r="P35" s="54" t="s">
        <v>53</v>
      </c>
      <c r="Q35" s="53" t="s">
        <v>54</v>
      </c>
      <c r="R35" s="53" t="s">
        <v>59</v>
      </c>
      <c r="S35" s="53" t="s">
        <v>64</v>
      </c>
      <c r="T35" s="53"/>
      <c r="U35" s="54" t="s">
        <v>66</v>
      </c>
      <c r="V35" s="54" t="s">
        <v>67</v>
      </c>
      <c r="W35" s="58" t="s">
        <v>68</v>
      </c>
      <c r="X35" s="54"/>
      <c r="Y35" s="54" t="s">
        <v>54</v>
      </c>
      <c r="Z35" s="54" t="s">
        <v>65</v>
      </c>
      <c r="AA35" s="58" t="s">
        <v>73</v>
      </c>
      <c r="AB35" s="10"/>
    </row>
    <row r="36" spans="1:28">
      <c r="A36" s="10"/>
      <c r="B36" s="10"/>
      <c r="C36" s="32" t="s">
        <v>109</v>
      </c>
      <c r="D36" s="27"/>
      <c r="E36" s="33"/>
      <c r="F36" s="27"/>
      <c r="G36" s="27"/>
      <c r="H36" s="27"/>
      <c r="I36" s="27"/>
      <c r="J36" s="27"/>
      <c r="K36" s="27"/>
      <c r="L36" s="27"/>
      <c r="M36" s="27"/>
      <c r="N36" s="33"/>
      <c r="O36" s="27"/>
      <c r="P36" s="27"/>
      <c r="Q36" s="27"/>
      <c r="R36" s="27"/>
      <c r="S36" s="10"/>
      <c r="T36" s="27"/>
      <c r="U36" s="10"/>
      <c r="V36" s="27"/>
      <c r="W36" s="33"/>
      <c r="X36" s="34"/>
      <c r="Y36" s="27"/>
      <c r="Z36" s="89"/>
      <c r="AA36" s="86"/>
      <c r="AB36" s="10"/>
    </row>
    <row r="37" spans="1:28">
      <c r="A37" s="10"/>
      <c r="B37" s="10"/>
      <c r="C37" s="34"/>
      <c r="D37" s="27" t="s">
        <v>5</v>
      </c>
      <c r="E37" s="33"/>
      <c r="F37" s="75">
        <f t="shared" ref="F37:J38" si="25">F13</f>
        <v>181</v>
      </c>
      <c r="G37" s="75">
        <f t="shared" si="25"/>
        <v>204</v>
      </c>
      <c r="H37" s="75">
        <f t="shared" si="25"/>
        <v>0</v>
      </c>
      <c r="I37" s="75">
        <f t="shared" si="25"/>
        <v>147</v>
      </c>
      <c r="J37" s="75">
        <f t="shared" si="25"/>
        <v>170</v>
      </c>
      <c r="K37" s="65">
        <f>IFERROR(F37/G37-1,"n/a")</f>
        <v>-0.11274509803921573</v>
      </c>
      <c r="L37" s="65" t="str">
        <f t="shared" ref="L37:L38" si="26">IFERROR(F37/H37-1,"n/a")</f>
        <v>n/a</v>
      </c>
      <c r="M37" s="65">
        <f>IFERROR(F37/I37-1,"n/a")</f>
        <v>0.23129251700680276</v>
      </c>
      <c r="N37" s="61">
        <f t="shared" ref="N37:N38" si="27">IFERROR(F37/J37-1,"n/a")</f>
        <v>6.4705882352941169E-2</v>
      </c>
      <c r="O37" s="109"/>
      <c r="P37" s="71">
        <v>1486</v>
      </c>
      <c r="Q37" s="71">
        <v>1052</v>
      </c>
      <c r="R37" s="83">
        <v>42</v>
      </c>
      <c r="S37" s="71">
        <v>1584</v>
      </c>
      <c r="T37" s="109"/>
      <c r="U37" s="65">
        <f>IFERROR(P37/Q37-1,"n/a")</f>
        <v>0.4125475285171103</v>
      </c>
      <c r="V37" s="65">
        <f>IFERROR(P37/R37-1,"n/a")</f>
        <v>34.38095238095238</v>
      </c>
      <c r="W37" s="61">
        <f>IFERROR(P37/S37-1,"n/a")</f>
        <v>-6.1868686868686851E-2</v>
      </c>
      <c r="X37" s="120"/>
      <c r="Y37" s="90">
        <v>308</v>
      </c>
      <c r="Z37" s="71">
        <v>145</v>
      </c>
      <c r="AA37" s="79">
        <v>331</v>
      </c>
      <c r="AB37" s="10"/>
    </row>
    <row r="38" spans="1:28">
      <c r="A38" s="10"/>
      <c r="B38" s="10"/>
      <c r="C38" s="34"/>
      <c r="D38" s="27" t="s">
        <v>11</v>
      </c>
      <c r="E38" s="33"/>
      <c r="F38" s="75">
        <f t="shared" si="25"/>
        <v>565574</v>
      </c>
      <c r="G38" s="75">
        <f t="shared" si="25"/>
        <v>344501</v>
      </c>
      <c r="H38" s="75">
        <f t="shared" si="25"/>
        <v>0</v>
      </c>
      <c r="I38" s="75">
        <f t="shared" si="25"/>
        <v>196286</v>
      </c>
      <c r="J38" s="75">
        <f t="shared" si="25"/>
        <v>500596</v>
      </c>
      <c r="K38" s="65">
        <f>IFERROR(F38/G38-1,"n/a")</f>
        <v>0.64171947251241646</v>
      </c>
      <c r="L38" s="65" t="str">
        <f t="shared" si="26"/>
        <v>n/a</v>
      </c>
      <c r="M38" s="65">
        <f t="shared" ref="M38" si="28">IFERROR(F38/I38-1,"n/a")</f>
        <v>1.8813771741234731</v>
      </c>
      <c r="N38" s="61">
        <f t="shared" si="27"/>
        <v>0.1298012768779615</v>
      </c>
      <c r="O38" s="110"/>
      <c r="P38" s="71">
        <v>4370939</v>
      </c>
      <c r="Q38" s="83">
        <v>1527970</v>
      </c>
      <c r="R38" s="83">
        <v>0</v>
      </c>
      <c r="S38" s="83">
        <v>4234259</v>
      </c>
      <c r="T38" s="110"/>
      <c r="U38" s="65">
        <f>IFERROR(P38/Q38-1,"n/a")</f>
        <v>1.8606183367474491</v>
      </c>
      <c r="V38" s="65" t="str">
        <f>IFERROR(P38/R38-1,"n/a")</f>
        <v>n/a</v>
      </c>
      <c r="W38" s="61">
        <f>IFERROR(P38/S38-1,"n/a")</f>
        <v>3.2279555879789035E-2</v>
      </c>
      <c r="X38" s="120"/>
      <c r="Y38" s="90">
        <v>237191</v>
      </c>
      <c r="Z38" s="85">
        <v>258885</v>
      </c>
      <c r="AA38" s="79">
        <v>606801</v>
      </c>
      <c r="AB38" s="10"/>
    </row>
    <row r="39" spans="1:28">
      <c r="A39" s="10"/>
      <c r="B39" s="10"/>
      <c r="C39" s="32" t="s">
        <v>110</v>
      </c>
      <c r="D39" s="27"/>
      <c r="E39" s="33"/>
      <c r="F39" s="27"/>
      <c r="G39" s="27"/>
      <c r="H39" s="27"/>
      <c r="I39" s="27"/>
      <c r="J39" s="27"/>
      <c r="K39" s="65"/>
      <c r="L39" s="65"/>
      <c r="M39" s="65"/>
      <c r="N39" s="62"/>
      <c r="O39" s="111"/>
      <c r="P39" s="88"/>
      <c r="Q39" s="88"/>
      <c r="R39" s="88"/>
      <c r="S39" s="88"/>
      <c r="T39" s="111"/>
      <c r="U39" s="66"/>
      <c r="V39" s="66"/>
      <c r="W39" s="62"/>
      <c r="X39" s="120"/>
      <c r="Y39" s="91"/>
      <c r="Z39" s="45"/>
      <c r="AA39" s="80"/>
      <c r="AB39" s="10"/>
    </row>
    <row r="40" spans="1:28">
      <c r="A40" s="10"/>
      <c r="B40" s="10"/>
      <c r="C40" s="34"/>
      <c r="D40" s="27" t="s">
        <v>5</v>
      </c>
      <c r="E40" s="33"/>
      <c r="F40" s="75">
        <f t="shared" ref="F40:J41" si="29">F16</f>
        <v>16</v>
      </c>
      <c r="G40" s="75">
        <f t="shared" si="29"/>
        <v>26</v>
      </c>
      <c r="H40" s="75">
        <f t="shared" si="29"/>
        <v>5</v>
      </c>
      <c r="I40" s="75">
        <f t="shared" si="29"/>
        <v>1</v>
      </c>
      <c r="J40" s="75">
        <f t="shared" si="29"/>
        <v>10</v>
      </c>
      <c r="K40" s="65">
        <f>IFERROR(F40/G40-1,"n/a")</f>
        <v>-0.38461538461538458</v>
      </c>
      <c r="L40" s="65">
        <f t="shared" ref="L40:L41" si="30">IFERROR(F40/H40-1,"n/a")</f>
        <v>2.2000000000000002</v>
      </c>
      <c r="M40" s="65">
        <f t="shared" ref="M40:M41" si="31">IFERROR(F40/I40-1,"n/a")</f>
        <v>15</v>
      </c>
      <c r="N40" s="61">
        <f t="shared" ref="N40:N41" si="32">IFERROR(F40/J40-1,"n/a")</f>
        <v>0.60000000000000009</v>
      </c>
      <c r="O40" s="109"/>
      <c r="P40" s="71">
        <v>563</v>
      </c>
      <c r="Q40" s="71">
        <v>226</v>
      </c>
      <c r="R40" s="71">
        <v>56</v>
      </c>
      <c r="S40" s="71">
        <v>573</v>
      </c>
      <c r="T40" s="109"/>
      <c r="U40" s="65">
        <f t="shared" ref="U40:U41" si="33">IFERROR(P40/Q40-1,"n/a")</f>
        <v>1.4911504424778763</v>
      </c>
      <c r="V40" s="65">
        <f t="shared" ref="V40:V41" si="34">IFERROR(P40/R40-1,"n/a")</f>
        <v>9.0535714285714288</v>
      </c>
      <c r="W40" s="61">
        <f t="shared" ref="W40:W41" si="35">IFERROR(P40/S40-1,"n/a")</f>
        <v>-1.7452006980802848E-2</v>
      </c>
      <c r="X40" s="120"/>
      <c r="Y40" s="90">
        <v>336</v>
      </c>
      <c r="Z40" s="71">
        <v>43</v>
      </c>
      <c r="AA40" s="79">
        <v>781</v>
      </c>
      <c r="AB40" s="10"/>
    </row>
    <row r="41" spans="1:28">
      <c r="A41" s="10"/>
      <c r="B41" s="10"/>
      <c r="C41" s="34"/>
      <c r="D41" s="27" t="s">
        <v>11</v>
      </c>
      <c r="E41" s="33"/>
      <c r="F41" s="75">
        <f t="shared" si="29"/>
        <v>43135</v>
      </c>
      <c r="G41" s="75">
        <f t="shared" si="29"/>
        <v>28377</v>
      </c>
      <c r="H41" s="75">
        <f t="shared" si="29"/>
        <v>4146</v>
      </c>
      <c r="I41" s="75">
        <f t="shared" si="29"/>
        <v>565</v>
      </c>
      <c r="J41" s="75">
        <f t="shared" si="29"/>
        <v>32801</v>
      </c>
      <c r="K41" s="65">
        <f>IFERROR(F41/G41-1,"n/a")</f>
        <v>0.52006907002149627</v>
      </c>
      <c r="L41" s="65">
        <f t="shared" si="30"/>
        <v>9.4040038591413406</v>
      </c>
      <c r="M41" s="65">
        <f t="shared" si="31"/>
        <v>75.345132743362825</v>
      </c>
      <c r="N41" s="61">
        <f t="shared" si="32"/>
        <v>0.31505137038504927</v>
      </c>
      <c r="O41" s="110"/>
      <c r="P41" s="71">
        <v>1012510</v>
      </c>
      <c r="Q41" s="71">
        <v>327926</v>
      </c>
      <c r="R41" s="71">
        <v>39665</v>
      </c>
      <c r="S41" s="71">
        <v>1361671</v>
      </c>
      <c r="T41" s="109"/>
      <c r="U41" s="65">
        <f t="shared" si="33"/>
        <v>2.0876173282996775</v>
      </c>
      <c r="V41" s="65">
        <f t="shared" si="34"/>
        <v>24.52653472834993</v>
      </c>
      <c r="W41" s="61">
        <f t="shared" si="35"/>
        <v>-0.25642097099813388</v>
      </c>
      <c r="X41" s="120"/>
      <c r="Y41" s="90">
        <v>533563</v>
      </c>
      <c r="Z41" s="85">
        <v>140552</v>
      </c>
      <c r="AA41" s="79">
        <v>2441594</v>
      </c>
      <c r="AB41" s="10"/>
    </row>
    <row r="42" spans="1:28">
      <c r="A42" s="10"/>
      <c r="B42" s="10"/>
      <c r="C42" s="32" t="s">
        <v>111</v>
      </c>
      <c r="D42" s="27"/>
      <c r="E42" s="33"/>
      <c r="F42" s="88"/>
      <c r="G42" s="88"/>
      <c r="H42" s="88"/>
      <c r="I42" s="88"/>
      <c r="J42" s="73"/>
      <c r="K42" s="65"/>
      <c r="L42" s="65"/>
      <c r="M42" s="65"/>
      <c r="N42" s="61"/>
      <c r="O42" s="111"/>
      <c r="P42" s="88"/>
      <c r="Q42" s="88"/>
      <c r="R42" s="88"/>
      <c r="S42" s="88"/>
      <c r="T42" s="111"/>
      <c r="U42" s="65"/>
      <c r="V42" s="65"/>
      <c r="W42" s="61"/>
      <c r="X42" s="120"/>
      <c r="Y42" s="91"/>
      <c r="Z42" s="45"/>
      <c r="AA42" s="80"/>
      <c r="AB42" s="10"/>
    </row>
    <row r="43" spans="1:28">
      <c r="A43" s="10"/>
      <c r="B43" s="10"/>
      <c r="C43" s="34"/>
      <c r="D43" s="27" t="s">
        <v>5</v>
      </c>
      <c r="E43" s="33"/>
      <c r="F43" s="75">
        <f t="shared" ref="F43:J44" si="36">F19</f>
        <v>17</v>
      </c>
      <c r="G43" s="75">
        <f t="shared" si="36"/>
        <v>6</v>
      </c>
      <c r="H43" s="75">
        <f t="shared" si="36"/>
        <v>0</v>
      </c>
      <c r="I43" s="75">
        <f t="shared" si="36"/>
        <v>2</v>
      </c>
      <c r="J43" s="75">
        <f t="shared" si="36"/>
        <v>5</v>
      </c>
      <c r="K43" s="65">
        <f>IFERROR(F43/G43-1,"n/a")</f>
        <v>1.8333333333333335</v>
      </c>
      <c r="L43" s="65" t="str">
        <f t="shared" ref="L43:L44" si="37">IFERROR(F43/H43-1,"n/a")</f>
        <v>n/a</v>
      </c>
      <c r="M43" s="65">
        <f t="shared" ref="M43:M44" si="38">IFERROR(F43/I43-1,"n/a")</f>
        <v>7.5</v>
      </c>
      <c r="N43" s="61">
        <f>IFERROR(F43/J43-1,"n/a")</f>
        <v>2.4</v>
      </c>
      <c r="O43" s="109"/>
      <c r="P43" s="71">
        <v>486</v>
      </c>
      <c r="Q43" s="71">
        <v>59</v>
      </c>
      <c r="R43" s="71">
        <v>6</v>
      </c>
      <c r="S43" s="71">
        <v>287</v>
      </c>
      <c r="T43" s="109"/>
      <c r="U43" s="65">
        <f t="shared" ref="U43:U44" si="39">IFERROR(P43/Q43-1,"n/a")</f>
        <v>7.2372881355932197</v>
      </c>
      <c r="V43" s="65">
        <f t="shared" ref="V43:V44" si="40">IFERROR(P43/R43-1,"n/a")</f>
        <v>80</v>
      </c>
      <c r="W43" s="61">
        <f t="shared" ref="W43:W44" si="41">IFERROR(P43/S43-1,"n/a")</f>
        <v>0.69337979094076663</v>
      </c>
      <c r="X43" s="120"/>
      <c r="Y43" s="90">
        <v>33</v>
      </c>
      <c r="Z43" s="71">
        <v>4</v>
      </c>
      <c r="AA43" s="79">
        <v>188</v>
      </c>
      <c r="AB43" s="10"/>
    </row>
    <row r="44" spans="1:28">
      <c r="A44" s="10"/>
      <c r="B44" s="10"/>
      <c r="C44" s="34"/>
      <c r="D44" s="27" t="s">
        <v>11</v>
      </c>
      <c r="E44" s="33"/>
      <c r="F44" s="75">
        <f t="shared" si="36"/>
        <v>14734</v>
      </c>
      <c r="G44" s="75">
        <f t="shared" si="36"/>
        <v>595</v>
      </c>
      <c r="H44" s="75">
        <f t="shared" si="36"/>
        <v>0</v>
      </c>
      <c r="I44" s="75">
        <f t="shared" si="36"/>
        <v>887</v>
      </c>
      <c r="J44" s="75">
        <f t="shared" si="36"/>
        <v>4876</v>
      </c>
      <c r="K44" s="65">
        <f>IFERROR(F44/G44-1,"n/a")</f>
        <v>23.763025210084034</v>
      </c>
      <c r="L44" s="65" t="str">
        <f t="shared" si="37"/>
        <v>n/a</v>
      </c>
      <c r="M44" s="65">
        <f t="shared" si="38"/>
        <v>15.611048478015782</v>
      </c>
      <c r="N44" s="61">
        <f t="shared" ref="N44" si="42">IFERROR(F44/J44-1,"n/a")</f>
        <v>2.0217391304347827</v>
      </c>
      <c r="O44" s="110"/>
      <c r="P44" s="71">
        <v>905256</v>
      </c>
      <c r="Q44" s="71">
        <v>20626</v>
      </c>
      <c r="R44" s="71">
        <v>8294</v>
      </c>
      <c r="S44" s="71">
        <v>351261</v>
      </c>
      <c r="T44" s="109"/>
      <c r="U44" s="65">
        <f t="shared" si="39"/>
        <v>42.889072044991757</v>
      </c>
      <c r="V44" s="65">
        <f t="shared" si="40"/>
        <v>108.14588859416446</v>
      </c>
      <c r="W44" s="61">
        <f t="shared" si="41"/>
        <v>1.5771605729073253</v>
      </c>
      <c r="X44" s="110"/>
      <c r="Y44" s="83">
        <v>10083</v>
      </c>
      <c r="Z44" s="85">
        <v>1753</v>
      </c>
      <c r="AA44" s="79">
        <f>176097+74816</f>
        <v>250913</v>
      </c>
      <c r="AB44" s="10"/>
    </row>
    <row r="45" spans="1:28">
      <c r="A45" s="10"/>
      <c r="B45" s="10"/>
      <c r="C45" s="32" t="s">
        <v>112</v>
      </c>
      <c r="D45" s="27"/>
      <c r="E45" s="35"/>
      <c r="F45" s="73"/>
      <c r="G45" s="73"/>
      <c r="H45" s="73"/>
      <c r="I45" s="73"/>
      <c r="J45" s="73"/>
      <c r="K45" s="65"/>
      <c r="L45" s="65"/>
      <c r="M45" s="65"/>
      <c r="N45" s="61"/>
      <c r="O45" s="111"/>
      <c r="P45" s="88"/>
      <c r="Q45" s="88"/>
      <c r="R45" s="88"/>
      <c r="S45" s="88"/>
      <c r="T45" s="111"/>
      <c r="U45" s="65"/>
      <c r="V45" s="65"/>
      <c r="W45" s="61"/>
      <c r="X45" s="120"/>
      <c r="Y45" s="91"/>
      <c r="Z45" s="45"/>
      <c r="AA45" s="80"/>
      <c r="AB45" s="10"/>
    </row>
    <row r="46" spans="1:28">
      <c r="A46" s="10"/>
      <c r="B46" s="10"/>
      <c r="C46" s="34"/>
      <c r="D46" s="27" t="s">
        <v>5</v>
      </c>
      <c r="E46" s="35"/>
      <c r="F46" s="75">
        <f t="shared" ref="F46:J47" si="43">F22</f>
        <v>108</v>
      </c>
      <c r="G46" s="75">
        <f t="shared" si="43"/>
        <v>24</v>
      </c>
      <c r="H46" s="75">
        <f t="shared" si="43"/>
        <v>0</v>
      </c>
      <c r="I46" s="75">
        <f t="shared" si="43"/>
        <v>10</v>
      </c>
      <c r="J46" s="75">
        <f t="shared" si="43"/>
        <v>44</v>
      </c>
      <c r="K46" s="65">
        <f>IFERROR(F46/G46-1,"n/a")</f>
        <v>3.5</v>
      </c>
      <c r="L46" s="65" t="str">
        <f t="shared" ref="L46:L47" si="44">IFERROR(F46/H46-1,"n/a")</f>
        <v>n/a</v>
      </c>
      <c r="M46" s="65">
        <f t="shared" ref="M46:M47" si="45">IFERROR(F46/I46-1,"n/a")</f>
        <v>9.8000000000000007</v>
      </c>
      <c r="N46" s="61">
        <f t="shared" ref="N46:N47" si="46">IFERROR(F46/J46-1,"n/a")</f>
        <v>1.4545454545454546</v>
      </c>
      <c r="O46" s="109"/>
      <c r="P46" s="71">
        <v>1129</v>
      </c>
      <c r="Q46" s="71">
        <v>336</v>
      </c>
      <c r="R46" s="71">
        <v>55</v>
      </c>
      <c r="S46" s="71">
        <v>1452</v>
      </c>
      <c r="T46" s="109"/>
      <c r="U46" s="65">
        <f t="shared" ref="U46:U47" si="47">IFERROR(P46/Q46-1,"n/a")</f>
        <v>2.3601190476190474</v>
      </c>
      <c r="V46" s="65">
        <f t="shared" ref="V46:V47" si="48">IFERROR(P46/R46-1,"n/a")</f>
        <v>19.527272727272727</v>
      </c>
      <c r="W46" s="61">
        <f t="shared" ref="W46:W47" si="49">IFERROR(P46/S46-1,"n/a")</f>
        <v>-0.22245179063360887</v>
      </c>
      <c r="X46" s="120"/>
      <c r="Y46" s="90">
        <v>744</v>
      </c>
      <c r="Z46" s="85">
        <v>406</v>
      </c>
      <c r="AA46" s="79">
        <v>1253</v>
      </c>
      <c r="AB46" s="10"/>
    </row>
    <row r="47" spans="1:28">
      <c r="A47" s="10"/>
      <c r="B47" s="10"/>
      <c r="C47" s="34"/>
      <c r="D47" s="27" t="s">
        <v>11</v>
      </c>
      <c r="E47" s="33"/>
      <c r="F47" s="75">
        <f t="shared" si="43"/>
        <v>297870</v>
      </c>
      <c r="G47" s="75">
        <f t="shared" si="43"/>
        <v>32594</v>
      </c>
      <c r="H47" s="75">
        <f t="shared" si="43"/>
        <v>0</v>
      </c>
      <c r="I47" s="75">
        <f t="shared" si="43"/>
        <v>28535</v>
      </c>
      <c r="J47" s="75">
        <f t="shared" si="43"/>
        <v>117674</v>
      </c>
      <c r="K47" s="65">
        <f>IFERROR(F47/G47-1,"n/a")</f>
        <v>8.1387985518807149</v>
      </c>
      <c r="L47" s="65" t="str">
        <f t="shared" si="44"/>
        <v>n/a</v>
      </c>
      <c r="M47" s="65">
        <f t="shared" si="45"/>
        <v>9.4387594182582788</v>
      </c>
      <c r="N47" s="61">
        <f t="shared" si="46"/>
        <v>1.5313153287897072</v>
      </c>
      <c r="O47" s="110"/>
      <c r="P47" s="71">
        <v>2932981</v>
      </c>
      <c r="Q47" s="71">
        <v>533563</v>
      </c>
      <c r="R47" s="71">
        <v>56442</v>
      </c>
      <c r="S47" s="71">
        <v>3652688</v>
      </c>
      <c r="T47" s="109"/>
      <c r="U47" s="65">
        <f t="shared" si="47"/>
        <v>4.496972241328578</v>
      </c>
      <c r="V47" s="65">
        <f t="shared" si="48"/>
        <v>50.964512242656177</v>
      </c>
      <c r="W47" s="61">
        <f t="shared" si="49"/>
        <v>-0.19703489594512313</v>
      </c>
      <c r="X47" s="110"/>
      <c r="Y47" s="83">
        <v>1290779</v>
      </c>
      <c r="Z47" s="85">
        <v>833999</v>
      </c>
      <c r="AA47" s="79">
        <v>3627458</v>
      </c>
      <c r="AB47" s="10"/>
    </row>
    <row r="48" spans="1:28">
      <c r="C48" s="32" t="s">
        <v>113</v>
      </c>
      <c r="D48" s="27"/>
      <c r="E48" s="33"/>
      <c r="F48" s="73"/>
      <c r="G48" s="73"/>
      <c r="H48" s="73"/>
      <c r="I48" s="73"/>
      <c r="J48" s="73"/>
      <c r="K48" s="65"/>
      <c r="L48" s="65"/>
      <c r="M48" s="65"/>
      <c r="N48" s="61"/>
      <c r="O48" s="111"/>
      <c r="P48" s="88"/>
      <c r="Q48" s="88"/>
      <c r="R48" s="88"/>
      <c r="S48" s="88"/>
      <c r="T48" s="111"/>
      <c r="U48" s="65"/>
      <c r="V48" s="65"/>
      <c r="W48" s="61"/>
      <c r="X48" s="120"/>
      <c r="Y48" s="91"/>
      <c r="Z48" s="45"/>
      <c r="AA48" s="80"/>
      <c r="AB48" s="10"/>
    </row>
    <row r="49" spans="3:28">
      <c r="C49" s="34"/>
      <c r="D49" s="27" t="s">
        <v>5</v>
      </c>
      <c r="E49" s="33"/>
      <c r="F49" s="75">
        <f t="shared" ref="F49:J50" si="50">F25</f>
        <v>0</v>
      </c>
      <c r="G49" s="75">
        <f t="shared" si="50"/>
        <v>0</v>
      </c>
      <c r="H49" s="75">
        <f t="shared" si="50"/>
        <v>0</v>
      </c>
      <c r="I49" s="75">
        <f t="shared" si="50"/>
        <v>0</v>
      </c>
      <c r="J49" s="75">
        <f t="shared" si="50"/>
        <v>0</v>
      </c>
      <c r="K49" s="65" t="str">
        <f>IFERROR(F49/G49-1,"n/a")</f>
        <v>n/a</v>
      </c>
      <c r="L49" s="65" t="str">
        <f t="shared" ref="L49:L52" si="51">IFERROR(F49/H49-1,"n/a")</f>
        <v>n/a</v>
      </c>
      <c r="M49" s="65" t="str">
        <f t="shared" ref="M49:M52" si="52">IFERROR(F49/I49-1,"n/a")</f>
        <v>n/a</v>
      </c>
      <c r="N49" s="61" t="str">
        <f t="shared" ref="N49:N52" si="53">IFERROR(F49/J49-1,"n/a")</f>
        <v>n/a</v>
      </c>
      <c r="O49" s="109"/>
      <c r="P49" s="71">
        <v>9</v>
      </c>
      <c r="Q49" s="83">
        <v>0</v>
      </c>
      <c r="R49" s="83">
        <v>0</v>
      </c>
      <c r="S49" s="71">
        <v>16</v>
      </c>
      <c r="T49" s="109"/>
      <c r="U49" s="65" t="str">
        <f t="shared" ref="U49" si="54">IFERROR(P49/Q49-1,"n/a")</f>
        <v>n/a</v>
      </c>
      <c r="V49" s="65" t="str">
        <f t="shared" ref="V49" si="55">IFERROR(P49/R49-1,"n/a")</f>
        <v>n/a</v>
      </c>
      <c r="W49" s="61">
        <f t="shared" ref="W49" si="56">IFERROR(P49/S49-1,"n/a")</f>
        <v>-0.4375</v>
      </c>
      <c r="X49" s="120"/>
      <c r="Y49" s="90">
        <v>140</v>
      </c>
      <c r="Z49" s="71">
        <v>40</v>
      </c>
      <c r="AA49" s="79">
        <v>360</v>
      </c>
      <c r="AB49" s="10"/>
    </row>
    <row r="50" spans="3:28">
      <c r="C50" s="34"/>
      <c r="D50" s="27" t="s">
        <v>11</v>
      </c>
      <c r="E50" s="33"/>
      <c r="F50" s="75">
        <f t="shared" si="50"/>
        <v>0</v>
      </c>
      <c r="G50" s="75">
        <f t="shared" si="50"/>
        <v>0</v>
      </c>
      <c r="H50" s="75">
        <f t="shared" si="50"/>
        <v>0</v>
      </c>
      <c r="I50" s="75">
        <f t="shared" si="50"/>
        <v>0</v>
      </c>
      <c r="J50" s="75">
        <f t="shared" si="50"/>
        <v>0</v>
      </c>
      <c r="K50" s="65" t="str">
        <f>IFERROR(F50/G50-1,"n/a")</f>
        <v>n/a</v>
      </c>
      <c r="L50" s="65" t="str">
        <f t="shared" si="51"/>
        <v>n/a</v>
      </c>
      <c r="M50" s="65" t="str">
        <f t="shared" si="52"/>
        <v>n/a</v>
      </c>
      <c r="N50" s="61" t="str">
        <f t="shared" si="53"/>
        <v>n/a</v>
      </c>
      <c r="O50" s="110"/>
      <c r="P50" s="83">
        <v>15637</v>
      </c>
      <c r="Q50" s="83">
        <v>0</v>
      </c>
      <c r="R50" s="83">
        <v>0</v>
      </c>
      <c r="S50" s="83">
        <v>20248</v>
      </c>
      <c r="T50" s="110"/>
      <c r="U50" s="65" t="str">
        <f>IFERROR(P50/Q50-1,"n/a")</f>
        <v>n/a</v>
      </c>
      <c r="V50" s="65" t="str">
        <f>IFERROR(P50/R50-1,"n/a")</f>
        <v>n/a</v>
      </c>
      <c r="W50" s="61">
        <f>IFERROR(P50/S50-1,"n/a")</f>
        <v>-0.22772619517977088</v>
      </c>
      <c r="X50" s="110"/>
      <c r="Y50" s="83">
        <v>174336</v>
      </c>
      <c r="Z50" s="85">
        <v>21928</v>
      </c>
      <c r="AA50" s="79">
        <f>706948+155011</f>
        <v>861959</v>
      </c>
      <c r="AB50" s="10"/>
    </row>
    <row r="51" spans="3:28" ht="15.75" thickBot="1">
      <c r="C51" s="36" t="s">
        <v>12</v>
      </c>
      <c r="D51" s="37"/>
      <c r="E51" s="38"/>
      <c r="F51" s="76">
        <f>F37+F40+F43+F46+F49</f>
        <v>322</v>
      </c>
      <c r="G51" s="76">
        <f t="shared" ref="G51:J51" si="57">G37+G40+G43+G46+G49</f>
        <v>260</v>
      </c>
      <c r="H51" s="76">
        <f t="shared" si="57"/>
        <v>5</v>
      </c>
      <c r="I51" s="76">
        <f t="shared" si="57"/>
        <v>160</v>
      </c>
      <c r="J51" s="76">
        <f t="shared" si="57"/>
        <v>229</v>
      </c>
      <c r="K51" s="67">
        <f>IFERROR(F51/G51-1,"n/a")</f>
        <v>0.2384615384615385</v>
      </c>
      <c r="L51" s="67">
        <f t="shared" si="51"/>
        <v>63.400000000000006</v>
      </c>
      <c r="M51" s="67">
        <f t="shared" si="52"/>
        <v>1.0125000000000002</v>
      </c>
      <c r="N51" s="63">
        <f t="shared" si="53"/>
        <v>0.40611353711790388</v>
      </c>
      <c r="O51" s="47"/>
      <c r="P51" s="76">
        <f t="shared" ref="P51:S51" si="58">P37+P40+P43+P46+P49</f>
        <v>3673</v>
      </c>
      <c r="Q51" s="76">
        <f t="shared" si="58"/>
        <v>1673</v>
      </c>
      <c r="R51" s="76">
        <f t="shared" si="58"/>
        <v>159</v>
      </c>
      <c r="S51" s="76">
        <f t="shared" si="58"/>
        <v>3912</v>
      </c>
      <c r="T51" s="47"/>
      <c r="U51" s="67">
        <f>IFERROR(P51/Q51-1,"n/a")</f>
        <v>1.195457262402869</v>
      </c>
      <c r="V51" s="67">
        <f>IFERROR(P51/R51-1,"n/a")</f>
        <v>22.10062893081761</v>
      </c>
      <c r="W51" s="63">
        <f>IFERROR(P51/S51-1,"n/a")</f>
        <v>-6.1094069529652351E-2</v>
      </c>
      <c r="X51" s="47"/>
      <c r="Y51" s="47">
        <f t="shared" ref="Y51:AA51" si="59">Y37+Y40+Y43+Y46+Y49</f>
        <v>1561</v>
      </c>
      <c r="Z51" s="47">
        <f t="shared" si="59"/>
        <v>638</v>
      </c>
      <c r="AA51" s="81">
        <f t="shared" si="59"/>
        <v>2913</v>
      </c>
      <c r="AB51" s="10"/>
    </row>
    <row r="52" spans="3:28" ht="16.5" thickTop="1" thickBot="1">
      <c r="C52" s="39" t="s">
        <v>13</v>
      </c>
      <c r="D52" s="40"/>
      <c r="E52" s="41"/>
      <c r="F52" s="77">
        <f>F38+F41+F44+F47+F50</f>
        <v>921313</v>
      </c>
      <c r="G52" s="77">
        <f t="shared" ref="G52:J52" si="60">G38+G41+G44+G47+G50</f>
        <v>406067</v>
      </c>
      <c r="H52" s="77">
        <f t="shared" si="60"/>
        <v>4146</v>
      </c>
      <c r="I52" s="77">
        <f t="shared" si="60"/>
        <v>226273</v>
      </c>
      <c r="J52" s="77">
        <f t="shared" si="60"/>
        <v>655947</v>
      </c>
      <c r="K52" s="68">
        <f>IFERROR(F52/G52-1,"n/a")</f>
        <v>1.2688694230262492</v>
      </c>
      <c r="L52" s="68">
        <f t="shared" si="51"/>
        <v>221.21731789676798</v>
      </c>
      <c r="M52" s="68">
        <f t="shared" si="52"/>
        <v>3.071687740030848</v>
      </c>
      <c r="N52" s="64">
        <f t="shared" si="53"/>
        <v>0.40455402646860184</v>
      </c>
      <c r="O52" s="48"/>
      <c r="P52" s="77">
        <f t="shared" ref="P52:S52" si="61">P38+P41+P44+P47+P50</f>
        <v>9237323</v>
      </c>
      <c r="Q52" s="77">
        <f t="shared" si="61"/>
        <v>2410085</v>
      </c>
      <c r="R52" s="77">
        <f t="shared" si="61"/>
        <v>104401</v>
      </c>
      <c r="S52" s="77">
        <f t="shared" si="61"/>
        <v>9620127</v>
      </c>
      <c r="T52" s="48"/>
      <c r="U52" s="68">
        <f>IFERROR(P52/Q52-1,"n/a")</f>
        <v>2.8327789268843215</v>
      </c>
      <c r="V52" s="68">
        <f>IFERROR(P52/R52-1,"n/a")</f>
        <v>87.479257861514739</v>
      </c>
      <c r="W52" s="64">
        <f>IFERROR(P52/S52-1,"n/a")</f>
        <v>-3.9791990272061928E-2</v>
      </c>
      <c r="X52" s="48"/>
      <c r="Y52" s="48">
        <f t="shared" ref="Y52:AA52" si="62">Y38+Y41+Y44+Y47+Y50</f>
        <v>2245952</v>
      </c>
      <c r="Z52" s="48">
        <f t="shared" si="62"/>
        <v>1257117</v>
      </c>
      <c r="AA52" s="82">
        <f t="shared" si="62"/>
        <v>7788725</v>
      </c>
      <c r="AB52" s="10"/>
    </row>
    <row r="53" spans="3:28" ht="15.75" thickTop="1">
      <c r="AB53" s="10"/>
    </row>
    <row r="54" spans="3:28">
      <c r="P54" s="112"/>
      <c r="Q54" s="112"/>
      <c r="R54" s="112"/>
      <c r="S54" s="112"/>
      <c r="AB54" s="10"/>
    </row>
    <row r="55" spans="3:28">
      <c r="P55" s="112"/>
      <c r="Q55" s="112"/>
      <c r="R55" s="112"/>
      <c r="S55" s="112"/>
      <c r="AB55" s="10"/>
    </row>
    <row r="56" spans="3:28" hidden="1">
      <c r="P56" s="112"/>
      <c r="Q56" s="112"/>
      <c r="R56" s="112"/>
      <c r="S56" s="112"/>
      <c r="AB56" s="10"/>
    </row>
    <row r="57" spans="3:28" hidden="1">
      <c r="P57" s="112"/>
      <c r="Q57" s="112"/>
      <c r="R57" s="112"/>
      <c r="S57" s="112"/>
      <c r="AB57" s="10"/>
    </row>
    <row r="58" spans="3:28" hidden="1">
      <c r="AB58" s="10"/>
    </row>
    <row r="59" spans="3:28" hidden="1">
      <c r="AB59" s="10"/>
    </row>
    <row r="60" spans="3:28" hidden="1">
      <c r="AB60" s="10"/>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4" workbookViewId="0">
      <selection activeCell="S19" sqref="S19"/>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45028</v>
      </c>
      <c r="AB3" s="10"/>
    </row>
    <row r="4" spans="1:28" ht="15.75">
      <c r="A4" s="10"/>
      <c r="B4" s="12" t="s">
        <v>7</v>
      </c>
      <c r="C4" s="27"/>
      <c r="D4" s="25"/>
      <c r="E4" s="59" t="s">
        <v>107</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21" t="s">
        <v>41</v>
      </c>
      <c r="G9" s="121"/>
      <c r="H9" s="121"/>
      <c r="I9" s="121"/>
      <c r="J9" s="121"/>
      <c r="K9" s="121"/>
      <c r="L9" s="121"/>
      <c r="M9" s="121"/>
      <c r="N9" s="122"/>
      <c r="O9" s="123" t="s">
        <v>43</v>
      </c>
      <c r="P9" s="121"/>
      <c r="Q9" s="121"/>
      <c r="R9" s="121"/>
      <c r="S9" s="121"/>
      <c r="T9" s="121"/>
      <c r="U9" s="121"/>
      <c r="V9" s="121"/>
      <c r="W9" s="122"/>
      <c r="X9" s="123" t="s">
        <v>57</v>
      </c>
      <c r="Y9" s="121"/>
      <c r="Z9" s="121"/>
      <c r="AA9" s="124"/>
      <c r="AB9" s="10"/>
    </row>
    <row r="10" spans="1:28"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v>57</v>
      </c>
      <c r="G13" s="72">
        <v>74</v>
      </c>
      <c r="H13" s="72">
        <v>0</v>
      </c>
      <c r="I13" s="72">
        <v>29</v>
      </c>
      <c r="J13" s="72">
        <v>62</v>
      </c>
      <c r="K13" s="65">
        <f>IFERROR(F13/G13-1,"n/a")</f>
        <v>-0.22972972972972971</v>
      </c>
      <c r="L13" s="65" t="str">
        <f t="shared" ref="L13:L31" si="0">IFERROR(F13/H13-1,"n/a")</f>
        <v>n/a</v>
      </c>
      <c r="M13" s="65">
        <f>IFERROR(F13/I13-1,"n/a")</f>
        <v>0.96551724137931028</v>
      </c>
      <c r="N13" s="61">
        <f t="shared" ref="N13:N14" si="1">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61">
        <f>IFERROR(O13/S13-1,"n/a")</f>
        <v>-6.9999999999999951E-2</v>
      </c>
      <c r="X13" s="69">
        <v>346</v>
      </c>
      <c r="Y13" s="69">
        <v>111</v>
      </c>
      <c r="Z13" s="71">
        <v>145</v>
      </c>
      <c r="AA13" s="79">
        <v>386</v>
      </c>
      <c r="AB13" s="10"/>
    </row>
    <row r="14" spans="1:28">
      <c r="A14" s="10"/>
      <c r="B14" s="13"/>
      <c r="C14" s="34"/>
      <c r="D14" s="27" t="s">
        <v>11</v>
      </c>
      <c r="E14" s="33"/>
      <c r="F14" s="74">
        <v>109432</v>
      </c>
      <c r="G14" s="72">
        <v>60824</v>
      </c>
      <c r="H14" s="72">
        <v>0</v>
      </c>
      <c r="I14" s="72">
        <v>48626</v>
      </c>
      <c r="J14" s="72">
        <v>108846</v>
      </c>
      <c r="K14" s="65">
        <f>IFERROR(F14/G14-1,"n/a")</f>
        <v>0.79915822701565165</v>
      </c>
      <c r="L14" s="65" t="str">
        <f t="shared" si="0"/>
        <v>n/a</v>
      </c>
      <c r="M14" s="65">
        <f t="shared" ref="M14" si="2">IFERROR(F14/I14-1,"n/a")</f>
        <v>1.2504832805495001</v>
      </c>
      <c r="N14" s="61">
        <f t="shared" si="1"/>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61">
        <f>IFERROR(O14/S14-1,"n/a")</f>
        <v>-0.13682598993201511</v>
      </c>
      <c r="X14" s="69">
        <v>380182</v>
      </c>
      <c r="Y14" s="69">
        <v>80863</v>
      </c>
      <c r="Z14" s="71">
        <v>258885</v>
      </c>
      <c r="AA14" s="79">
        <v>733296</v>
      </c>
      <c r="AB14" s="10"/>
    </row>
    <row r="15" spans="1:28">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v>37</v>
      </c>
      <c r="G16" s="72">
        <v>24</v>
      </c>
      <c r="H16" s="72">
        <v>0</v>
      </c>
      <c r="I16" s="72">
        <v>10</v>
      </c>
      <c r="J16" s="72">
        <v>44</v>
      </c>
      <c r="K16" s="65">
        <f>IFERROR(F16/G16-1,"n/a")</f>
        <v>0.54166666666666674</v>
      </c>
      <c r="L16" s="65" t="str">
        <f t="shared" si="0"/>
        <v>n/a</v>
      </c>
      <c r="M16" s="65">
        <f t="shared" ref="M16:M17" si="3">IFERROR(F16/I16-1,"n/a")</f>
        <v>2.7</v>
      </c>
      <c r="N16" s="61">
        <f t="shared" ref="N16:N17" si="4">IFERROR(F16/J16-1,"n/a")</f>
        <v>-0.15909090909090906</v>
      </c>
      <c r="O16" s="69">
        <v>77</v>
      </c>
      <c r="P16" s="69">
        <v>53</v>
      </c>
      <c r="Q16" s="69">
        <v>0</v>
      </c>
      <c r="R16" s="69">
        <v>43</v>
      </c>
      <c r="S16" s="69">
        <v>89</v>
      </c>
      <c r="T16" s="65">
        <f>IFERROR(O16/P16-1,"n/a")</f>
        <v>0.45283018867924518</v>
      </c>
      <c r="U16" s="65" t="str">
        <f t="shared" ref="U16:U17" si="5">IFERROR(O16/Q16-1,"n/a")</f>
        <v>n/a</v>
      </c>
      <c r="V16" s="65">
        <f t="shared" ref="V16:V17" si="6">IFERROR(O16/R16-1,"n/a")</f>
        <v>0.79069767441860472</v>
      </c>
      <c r="W16" s="61">
        <f t="shared" ref="W16:W17" si="7">IFERROR(O16/S16-1,"n/a")</f>
        <v>-0.1348314606741573</v>
      </c>
      <c r="X16" s="69">
        <v>778</v>
      </c>
      <c r="Y16" s="69">
        <v>283</v>
      </c>
      <c r="Z16" s="71">
        <v>43</v>
      </c>
      <c r="AA16" s="79">
        <v>827</v>
      </c>
      <c r="AB16" s="10"/>
    </row>
    <row r="17" spans="1:28">
      <c r="A17" s="10"/>
      <c r="B17" s="13"/>
      <c r="C17" s="34"/>
      <c r="D17" s="27" t="s">
        <v>11</v>
      </c>
      <c r="E17" s="33"/>
      <c r="F17" s="75">
        <v>105059</v>
      </c>
      <c r="G17" s="72">
        <v>32594</v>
      </c>
      <c r="H17" s="72">
        <v>0</v>
      </c>
      <c r="I17" s="72">
        <v>28535</v>
      </c>
      <c r="J17" s="72">
        <v>117674</v>
      </c>
      <c r="K17" s="65">
        <f>IFERROR(F17/G17-1,"n/a")</f>
        <v>2.2232619500521569</v>
      </c>
      <c r="L17" s="65" t="str">
        <f t="shared" si="0"/>
        <v>n/a</v>
      </c>
      <c r="M17" s="65">
        <f t="shared" si="3"/>
        <v>2.6817592430348696</v>
      </c>
      <c r="N17" s="61">
        <f t="shared" si="4"/>
        <v>-0.10720295052432993</v>
      </c>
      <c r="O17" s="69">
        <v>242497</v>
      </c>
      <c r="P17" s="69">
        <v>68454</v>
      </c>
      <c r="Q17" s="69">
        <v>0</v>
      </c>
      <c r="R17" s="69">
        <v>140552</v>
      </c>
      <c r="S17" s="69">
        <v>251900</v>
      </c>
      <c r="T17" s="65">
        <f>IFERROR(O17/P17-1,"n/a")</f>
        <v>2.542481082186578</v>
      </c>
      <c r="U17" s="65" t="str">
        <f t="shared" si="5"/>
        <v>n/a</v>
      </c>
      <c r="V17" s="65">
        <f t="shared" si="6"/>
        <v>0.72531874324093581</v>
      </c>
      <c r="W17" s="61">
        <f t="shared" si="7"/>
        <v>-3.7328304882890073E-2</v>
      </c>
      <c r="X17" s="69">
        <v>1843624</v>
      </c>
      <c r="Y17" s="69">
        <v>465109</v>
      </c>
      <c r="Z17" s="71">
        <v>140552</v>
      </c>
      <c r="AA17" s="79">
        <v>2552942</v>
      </c>
      <c r="AB17" s="10"/>
    </row>
    <row r="18" spans="1:28">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v>15</v>
      </c>
      <c r="G19" s="72">
        <v>5</v>
      </c>
      <c r="H19" s="72">
        <v>0</v>
      </c>
      <c r="I19" s="72">
        <v>2</v>
      </c>
      <c r="J19" s="72">
        <v>5</v>
      </c>
      <c r="K19" s="65">
        <f>IFERROR(F19/G19-1,"n/a")</f>
        <v>2</v>
      </c>
      <c r="L19" s="65" t="str">
        <f t="shared" si="0"/>
        <v>n/a</v>
      </c>
      <c r="M19" s="65">
        <f t="shared" ref="M19:M20" si="8">IFERROR(F19/I19-1,"n/a")</f>
        <v>6.5</v>
      </c>
      <c r="N19" s="61">
        <f>IFERROR(F19/J19-1,"n/a")</f>
        <v>2</v>
      </c>
      <c r="O19" s="69">
        <v>21</v>
      </c>
      <c r="P19" s="69">
        <v>10</v>
      </c>
      <c r="Q19" s="69">
        <v>0</v>
      </c>
      <c r="R19" s="69">
        <v>3</v>
      </c>
      <c r="S19" s="69">
        <v>6</v>
      </c>
      <c r="T19" s="65">
        <f>IFERROR(O19/P19-1,"n/a")</f>
        <v>1.1000000000000001</v>
      </c>
      <c r="U19" s="65" t="str">
        <f t="shared" ref="U19:U20" si="9">IFERROR(O19/Q19-1,"n/a")</f>
        <v>n/a</v>
      </c>
      <c r="V19" s="65">
        <f t="shared" ref="V19:V20" si="10">IFERROR(O19/R19-1,"n/a")</f>
        <v>6</v>
      </c>
      <c r="W19" s="61">
        <f t="shared" ref="W19:W20" si="11">IFERROR(O19/S19-1,"n/a")</f>
        <v>2.5</v>
      </c>
      <c r="X19" s="69">
        <v>475</v>
      </c>
      <c r="Y19" s="69">
        <v>23</v>
      </c>
      <c r="Z19" s="71">
        <v>4</v>
      </c>
      <c r="AA19" s="79">
        <v>191</v>
      </c>
      <c r="AB19" s="10"/>
    </row>
    <row r="20" spans="1:28">
      <c r="A20" s="10"/>
      <c r="B20" s="13"/>
      <c r="C20" s="34"/>
      <c r="D20" s="27" t="s">
        <v>11</v>
      </c>
      <c r="E20" s="33"/>
      <c r="F20" s="74">
        <v>14659</v>
      </c>
      <c r="G20" s="72">
        <v>364</v>
      </c>
      <c r="H20" s="72">
        <v>0</v>
      </c>
      <c r="I20" s="72">
        <v>887</v>
      </c>
      <c r="J20" s="72">
        <v>4555</v>
      </c>
      <c r="K20" s="65">
        <f>IFERROR(F20/G20-1,"n/a")</f>
        <v>39.271978021978022</v>
      </c>
      <c r="L20" s="65" t="str">
        <f t="shared" si="0"/>
        <v>n/a</v>
      </c>
      <c r="M20" s="65">
        <f t="shared" si="8"/>
        <v>15.526493799323564</v>
      </c>
      <c r="N20" s="61">
        <f t="shared" ref="N20:N31" si="12">IFERROR(F20/J20-1,"n/a")</f>
        <v>2.2182217343578485</v>
      </c>
      <c r="O20" s="69">
        <v>19654</v>
      </c>
      <c r="P20" s="69">
        <v>1472</v>
      </c>
      <c r="Q20" s="69">
        <v>0</v>
      </c>
      <c r="R20" s="69">
        <v>1710</v>
      </c>
      <c r="S20" s="69">
        <v>5138</v>
      </c>
      <c r="T20" s="65">
        <f>IFERROR(O20/P20-1,"n/a")</f>
        <v>12.351902173913043</v>
      </c>
      <c r="U20" s="65" t="str">
        <f t="shared" si="9"/>
        <v>n/a</v>
      </c>
      <c r="V20" s="65">
        <f t="shared" si="10"/>
        <v>10.493567251461988</v>
      </c>
      <c r="W20" s="61">
        <f t="shared" si="11"/>
        <v>2.8252238224990269</v>
      </c>
      <c r="X20" s="69">
        <v>561984</v>
      </c>
      <c r="Y20" s="69">
        <v>8611</v>
      </c>
      <c r="Z20" s="71">
        <v>1753</v>
      </c>
      <c r="AA20" s="79">
        <v>254421</v>
      </c>
      <c r="AB20" s="10"/>
    </row>
    <row r="21" spans="1:28">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v>124</v>
      </c>
      <c r="G22" s="72">
        <v>130</v>
      </c>
      <c r="H22" s="72">
        <v>0</v>
      </c>
      <c r="I22" s="72">
        <v>118</v>
      </c>
      <c r="J22" s="72">
        <v>108</v>
      </c>
      <c r="K22" s="65">
        <f>IFERROR(F22/G22-1,"n/a")</f>
        <v>-4.6153846153846101E-2</v>
      </c>
      <c r="L22" s="65" t="str">
        <f t="shared" si="0"/>
        <v>n/a</v>
      </c>
      <c r="M22" s="65">
        <f t="shared" ref="M22:M23" si="13">IFERROR(F22/I22-1,"n/a")</f>
        <v>5.0847457627118731E-2</v>
      </c>
      <c r="N22" s="61">
        <f t="shared" si="12"/>
        <v>0.14814814814814814</v>
      </c>
      <c r="O22" s="69">
        <v>344</v>
      </c>
      <c r="P22" s="69">
        <v>333</v>
      </c>
      <c r="Q22" s="69">
        <v>0</v>
      </c>
      <c r="R22" s="69">
        <v>364</v>
      </c>
      <c r="S22" s="69">
        <v>316</v>
      </c>
      <c r="T22" s="65">
        <f>IFERROR(O22/P22-1,"n/a")</f>
        <v>3.3033033033033066E-2</v>
      </c>
      <c r="U22" s="65" t="str">
        <f t="shared" ref="U22:U23" si="14">IFERROR(O22/Q22-1,"n/a")</f>
        <v>n/a</v>
      </c>
      <c r="V22" s="65">
        <f t="shared" ref="V22:V23" si="15">IFERROR(O22/R22-1,"n/a")</f>
        <v>-5.4945054945054972E-2</v>
      </c>
      <c r="W22" s="61">
        <f t="shared" ref="W22:W23" si="16">IFERROR(O22/S22-1,"n/a")</f>
        <v>8.8607594936708889E-2</v>
      </c>
      <c r="X22" s="69">
        <v>1140</v>
      </c>
      <c r="Y22" s="69">
        <v>411</v>
      </c>
      <c r="Z22" s="71">
        <v>406</v>
      </c>
      <c r="AA22" s="79">
        <v>1205</v>
      </c>
      <c r="AB22" s="10"/>
    </row>
    <row r="23" spans="1:28">
      <c r="A23" s="10"/>
      <c r="B23" s="13"/>
      <c r="C23" s="34"/>
      <c r="D23" s="27" t="s">
        <v>11</v>
      </c>
      <c r="E23" s="33"/>
      <c r="F23" s="74">
        <v>456142</v>
      </c>
      <c r="G23" s="72">
        <v>283677</v>
      </c>
      <c r="H23" s="72">
        <v>0</v>
      </c>
      <c r="I23" s="72">
        <v>147660</v>
      </c>
      <c r="J23" s="72">
        <v>391750</v>
      </c>
      <c r="K23" s="65">
        <f>IFERROR(F23/G23-1,"n/a")</f>
        <v>0.60796257715641389</v>
      </c>
      <c r="L23" s="65" t="str">
        <f t="shared" si="0"/>
        <v>n/a</v>
      </c>
      <c r="M23" s="65">
        <f t="shared" si="13"/>
        <v>2.0891372070973859</v>
      </c>
      <c r="N23" s="61">
        <f t="shared" si="12"/>
        <v>0.16437013401403955</v>
      </c>
      <c r="O23" s="69">
        <v>1205534</v>
      </c>
      <c r="P23" s="69">
        <v>603330</v>
      </c>
      <c r="Q23" s="69">
        <v>0</v>
      </c>
      <c r="R23" s="69">
        <v>833999</v>
      </c>
      <c r="S23" s="69">
        <v>1065724</v>
      </c>
      <c r="T23" s="65">
        <f>IFERROR(O23/P23-1,"n/a")</f>
        <v>0.99813369134636099</v>
      </c>
      <c r="U23" s="65" t="str">
        <f t="shared" si="14"/>
        <v>n/a</v>
      </c>
      <c r="V23" s="65">
        <f t="shared" si="15"/>
        <v>0.4454861456668413</v>
      </c>
      <c r="W23" s="61">
        <f t="shared" si="16"/>
        <v>0.13118781222905751</v>
      </c>
      <c r="X23" s="69">
        <v>3212646</v>
      </c>
      <c r="Y23" s="69">
        <v>687449</v>
      </c>
      <c r="Z23" s="71">
        <v>833999</v>
      </c>
      <c r="AA23" s="79">
        <v>3859183</v>
      </c>
      <c r="AB23" s="10"/>
    </row>
    <row r="24" spans="1:28">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A25" s="10"/>
      <c r="B25" s="13"/>
      <c r="C25" s="34"/>
      <c r="D25" s="27" t="s">
        <v>5</v>
      </c>
      <c r="E25" s="33"/>
      <c r="F25" s="74">
        <v>11</v>
      </c>
      <c r="G25" s="72">
        <v>14</v>
      </c>
      <c r="H25" s="72">
        <v>4</v>
      </c>
      <c r="I25" s="72">
        <v>1</v>
      </c>
      <c r="J25" s="72">
        <v>9</v>
      </c>
      <c r="K25" s="65">
        <f>IFERROR(F25/G25-1,"n/a")</f>
        <v>-0.2142857142857143</v>
      </c>
      <c r="L25" s="65">
        <f t="shared" si="0"/>
        <v>1.75</v>
      </c>
      <c r="M25" s="65">
        <f t="shared" ref="M25:M26" si="17">IFERROR(F25/I25-1,"n/a")</f>
        <v>10</v>
      </c>
      <c r="N25" s="61">
        <f t="shared" si="12"/>
        <v>0.22222222222222232</v>
      </c>
      <c r="O25" s="69">
        <v>20</v>
      </c>
      <c r="P25" s="69">
        <v>23</v>
      </c>
      <c r="Q25" s="69">
        <v>9</v>
      </c>
      <c r="R25" s="69">
        <v>9</v>
      </c>
      <c r="S25" s="69">
        <v>20</v>
      </c>
      <c r="T25" s="65">
        <f>IFERROR(O25/P25-1,"n/a")</f>
        <v>-0.13043478260869568</v>
      </c>
      <c r="U25" s="65">
        <f t="shared" ref="U25:U26" si="18">IFERROR(O25/Q25-1,"n/a")</f>
        <v>1.2222222222222223</v>
      </c>
      <c r="V25" s="65">
        <f t="shared" ref="V25:V26" si="19">IFERROR(O25/R25-1,"n/a")</f>
        <v>1.2222222222222223</v>
      </c>
      <c r="W25" s="61">
        <f t="shared" ref="W25:W26" si="20">IFERROR(O25/S25-1,"n/a")</f>
        <v>0</v>
      </c>
      <c r="X25" s="69">
        <v>283</v>
      </c>
      <c r="Y25" s="69">
        <v>107</v>
      </c>
      <c r="Z25" s="71">
        <v>32</v>
      </c>
      <c r="AA25" s="79">
        <v>372</v>
      </c>
      <c r="AB25" s="10"/>
    </row>
    <row r="26" spans="1:28">
      <c r="A26" s="10"/>
      <c r="B26" s="13"/>
      <c r="C26" s="34"/>
      <c r="D26" s="27" t="s">
        <v>11</v>
      </c>
      <c r="E26" s="33"/>
      <c r="F26" s="74">
        <v>35490</v>
      </c>
      <c r="G26" s="72">
        <v>19157</v>
      </c>
      <c r="H26" s="72">
        <v>3290</v>
      </c>
      <c r="I26" s="72">
        <v>565</v>
      </c>
      <c r="J26" s="72">
        <v>31670</v>
      </c>
      <c r="K26" s="65">
        <f>IFERROR(F26/G26-1,"n/a")</f>
        <v>0.85258652189800066</v>
      </c>
      <c r="L26" s="65">
        <f t="shared" si="0"/>
        <v>9.787234042553191</v>
      </c>
      <c r="M26" s="65">
        <f t="shared" si="17"/>
        <v>61.814159292035399</v>
      </c>
      <c r="N26" s="61">
        <f t="shared" si="12"/>
        <v>0.12061888222292394</v>
      </c>
      <c r="O26" s="69">
        <v>72219</v>
      </c>
      <c r="P26" s="69">
        <v>26521</v>
      </c>
      <c r="Q26" s="69">
        <v>7964</v>
      </c>
      <c r="R26" s="69">
        <v>40221</v>
      </c>
      <c r="S26" s="69">
        <v>76275</v>
      </c>
      <c r="T26" s="65">
        <f>IFERROR(O26/P26-1,"n/a")</f>
        <v>1.7230873647298366</v>
      </c>
      <c r="U26" s="65">
        <f t="shared" si="18"/>
        <v>8.0681818181818183</v>
      </c>
      <c r="V26" s="65">
        <f t="shared" si="19"/>
        <v>0.79555456105019773</v>
      </c>
      <c r="W26" s="61">
        <f t="shared" si="20"/>
        <v>-5.31760078662733E-2</v>
      </c>
      <c r="X26" s="69">
        <v>530405</v>
      </c>
      <c r="Y26" s="69">
        <v>147132</v>
      </c>
      <c r="Z26" s="71">
        <v>59180</v>
      </c>
      <c r="AA26" s="79">
        <v>902015</v>
      </c>
      <c r="AB26" s="10"/>
    </row>
    <row r="27" spans="1:28">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c r="B28" s="13"/>
      <c r="C28" s="34"/>
      <c r="D28" s="27" t="s">
        <v>5</v>
      </c>
      <c r="E28" s="33"/>
      <c r="F28" s="75">
        <v>78</v>
      </c>
      <c r="G28" s="72">
        <v>13</v>
      </c>
      <c r="H28" s="72">
        <v>1</v>
      </c>
      <c r="I28" s="72">
        <v>0</v>
      </c>
      <c r="J28" s="72">
        <v>1</v>
      </c>
      <c r="K28" s="65">
        <f>IFERROR(F28/G28-1,"n/a")</f>
        <v>5</v>
      </c>
      <c r="L28" s="65">
        <f t="shared" si="0"/>
        <v>77</v>
      </c>
      <c r="M28" s="65" t="str">
        <f t="shared" ref="M28:M31" si="21">IFERROR(F28/I28-1,"n/a")</f>
        <v>n/a</v>
      </c>
      <c r="N28" s="61">
        <f t="shared" si="12"/>
        <v>77</v>
      </c>
      <c r="O28" s="69">
        <v>219</v>
      </c>
      <c r="P28" s="69">
        <v>14</v>
      </c>
      <c r="Q28" s="69">
        <v>3</v>
      </c>
      <c r="R28" s="69">
        <v>1</v>
      </c>
      <c r="S28" s="69">
        <v>4</v>
      </c>
      <c r="T28" s="65">
        <f>IFERROR(O28/P28-1,"n/a")</f>
        <v>14.642857142857142</v>
      </c>
      <c r="U28" s="65">
        <f t="shared" ref="U28:U31" si="22">IFERROR(O28/Q28-1,"n/a")</f>
        <v>72</v>
      </c>
      <c r="V28" s="65">
        <f t="shared" ref="V28:V31" si="23">IFERROR(O28/R28-1,"n/a")</f>
        <v>218</v>
      </c>
      <c r="W28" s="61">
        <f t="shared" ref="W28:W31" si="24">IFERROR(O28/S28-1,"n/a")</f>
        <v>53.75</v>
      </c>
      <c r="X28" s="69">
        <v>605</v>
      </c>
      <c r="Y28" s="69">
        <v>127</v>
      </c>
      <c r="Z28" s="71">
        <v>37</v>
      </c>
      <c r="AA28" s="79">
        <f>282+81</f>
        <v>363</v>
      </c>
      <c r="AB28" s="10"/>
    </row>
    <row r="29" spans="1:28">
      <c r="A29" s="10"/>
      <c r="B29" s="13"/>
      <c r="C29" s="34"/>
      <c r="D29" s="27" t="s">
        <v>11</v>
      </c>
      <c r="E29" s="33"/>
      <c r="F29" s="75">
        <v>200531</v>
      </c>
      <c r="G29" s="72">
        <v>10202</v>
      </c>
      <c r="H29" s="72">
        <v>856</v>
      </c>
      <c r="I29" s="72">
        <v>0</v>
      </c>
      <c r="J29" s="72">
        <v>1452</v>
      </c>
      <c r="K29" s="65">
        <f>IFERROR(F29/G29-1,"n/a")</f>
        <v>18.656047833758088</v>
      </c>
      <c r="L29" s="65">
        <f t="shared" si="0"/>
        <v>233.26518691588785</v>
      </c>
      <c r="M29" s="65" t="str">
        <f t="shared" si="21"/>
        <v>n/a</v>
      </c>
      <c r="N29" s="61">
        <f t="shared" si="12"/>
        <v>137.10674931129478</v>
      </c>
      <c r="O29" s="69">
        <v>605805</v>
      </c>
      <c r="P29" s="69">
        <v>12185</v>
      </c>
      <c r="Q29" s="69">
        <v>2139</v>
      </c>
      <c r="R29" s="69">
        <v>892</v>
      </c>
      <c r="S29" s="69">
        <v>6109</v>
      </c>
      <c r="T29" s="65">
        <f>IFERROR(O29/P29-1,"n/a")</f>
        <v>48.717275338530982</v>
      </c>
      <c r="U29" s="65">
        <f t="shared" si="22"/>
        <v>282.21879382889199</v>
      </c>
      <c r="V29" s="65">
        <f t="shared" si="23"/>
        <v>678.15358744394621</v>
      </c>
      <c r="W29" s="61">
        <f t="shared" si="24"/>
        <v>98.165984612866268</v>
      </c>
      <c r="X29" s="69">
        <v>1098243</v>
      </c>
      <c r="Y29" s="69">
        <v>165083</v>
      </c>
      <c r="Z29" s="71">
        <f>20768+8294</f>
        <v>29062</v>
      </c>
      <c r="AA29" s="79">
        <f>659951+168729+38484</f>
        <v>867164</v>
      </c>
      <c r="AB29" s="10"/>
    </row>
    <row r="30" spans="1:28" ht="15.75" thickBot="1">
      <c r="A30" s="10"/>
      <c r="B30" s="13"/>
      <c r="C30" s="36" t="s">
        <v>12</v>
      </c>
      <c r="D30" s="37"/>
      <c r="E30" s="38"/>
      <c r="F30" s="76">
        <f t="shared" ref="F30:J31" si="25">F13+F16+F19+F22+F25+F28</f>
        <v>322</v>
      </c>
      <c r="G30" s="76">
        <f t="shared" si="25"/>
        <v>260</v>
      </c>
      <c r="H30" s="76">
        <f>H13+H16+H19+H22+H25+H28</f>
        <v>5</v>
      </c>
      <c r="I30" s="76">
        <f t="shared" si="25"/>
        <v>160</v>
      </c>
      <c r="J30" s="76">
        <f t="shared" si="25"/>
        <v>229</v>
      </c>
      <c r="K30" s="67">
        <f>IFERROR(F30/G30-1,"n/a")</f>
        <v>0.2384615384615385</v>
      </c>
      <c r="L30" s="67">
        <f t="shared" si="0"/>
        <v>63.400000000000006</v>
      </c>
      <c r="M30" s="67">
        <f t="shared" si="21"/>
        <v>1.0125000000000002</v>
      </c>
      <c r="N30" s="63">
        <f t="shared" si="12"/>
        <v>0.40611353711790388</v>
      </c>
      <c r="O30" s="47">
        <f t="shared" ref="O30:S31" si="26">O13+O16+O19+O22+O25+O28</f>
        <v>867</v>
      </c>
      <c r="P30" s="47">
        <f t="shared" si="26"/>
        <v>630</v>
      </c>
      <c r="Q30" s="47">
        <f t="shared" si="26"/>
        <v>12</v>
      </c>
      <c r="R30" s="47">
        <f t="shared" si="26"/>
        <v>565</v>
      </c>
      <c r="S30" s="47">
        <f t="shared" si="26"/>
        <v>635</v>
      </c>
      <c r="T30" s="67">
        <f>IFERROR(O30/P30-1,"n/a")</f>
        <v>0.37619047619047619</v>
      </c>
      <c r="U30" s="67">
        <f t="shared" si="22"/>
        <v>71.25</v>
      </c>
      <c r="V30" s="67">
        <f t="shared" si="23"/>
        <v>0.53451327433628326</v>
      </c>
      <c r="W30" s="63">
        <f t="shared" si="24"/>
        <v>0.36535433070866152</v>
      </c>
      <c r="X30" s="47">
        <f t="shared" ref="X30:AA31" si="27">X13+X16+X19+X22+X25+X28</f>
        <v>3627</v>
      </c>
      <c r="Y30" s="47">
        <f t="shared" si="27"/>
        <v>1062</v>
      </c>
      <c r="Z30" s="47">
        <f t="shared" si="27"/>
        <v>667</v>
      </c>
      <c r="AA30" s="81">
        <f t="shared" si="27"/>
        <v>3344</v>
      </c>
      <c r="AB30" s="10"/>
    </row>
    <row r="31" spans="1:28" ht="16.5" thickTop="1" thickBot="1">
      <c r="A31" s="10"/>
      <c r="B31" s="13"/>
      <c r="C31" s="39" t="s">
        <v>13</v>
      </c>
      <c r="D31" s="40"/>
      <c r="E31" s="41"/>
      <c r="F31" s="77">
        <f t="shared" si="25"/>
        <v>921313</v>
      </c>
      <c r="G31" s="77">
        <f t="shared" si="25"/>
        <v>406818</v>
      </c>
      <c r="H31" s="77">
        <f t="shared" si="25"/>
        <v>4146</v>
      </c>
      <c r="I31" s="77">
        <f t="shared" si="25"/>
        <v>226273</v>
      </c>
      <c r="J31" s="77">
        <f t="shared" si="25"/>
        <v>655947</v>
      </c>
      <c r="K31" s="68">
        <f>IFERROR(F31/G31-1,"n/a")</f>
        <v>1.2646810121479386</v>
      </c>
      <c r="L31" s="68">
        <f t="shared" si="0"/>
        <v>221.21731789676798</v>
      </c>
      <c r="M31" s="68">
        <f t="shared" si="21"/>
        <v>3.071687740030848</v>
      </c>
      <c r="N31" s="64">
        <f t="shared" si="12"/>
        <v>0.40455402646860184</v>
      </c>
      <c r="O31" s="48">
        <f t="shared" si="26"/>
        <v>2478359</v>
      </c>
      <c r="P31" s="48">
        <f t="shared" si="26"/>
        <v>868290</v>
      </c>
      <c r="Q31" s="48">
        <f t="shared" si="26"/>
        <v>10103</v>
      </c>
      <c r="R31" s="48">
        <f t="shared" si="26"/>
        <v>1276259</v>
      </c>
      <c r="S31" s="48">
        <f t="shared" si="26"/>
        <v>1790526</v>
      </c>
      <c r="T31" s="68">
        <f>IFERROR(O31/P31-1,"n/a")</f>
        <v>1.8542986790127722</v>
      </c>
      <c r="U31" s="68">
        <f t="shared" si="22"/>
        <v>244.30921508462833</v>
      </c>
      <c r="V31" s="68">
        <f t="shared" si="23"/>
        <v>0.94189345579541461</v>
      </c>
      <c r="W31" s="64">
        <f t="shared" si="24"/>
        <v>0.38415136110841175</v>
      </c>
      <c r="X31" s="48">
        <f t="shared" si="27"/>
        <v>7627084</v>
      </c>
      <c r="Y31" s="48">
        <f t="shared" si="27"/>
        <v>1554247</v>
      </c>
      <c r="Z31" s="48">
        <f t="shared" si="27"/>
        <v>1323431</v>
      </c>
      <c r="AA31" s="82">
        <f t="shared" si="27"/>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c r="A34" s="10"/>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B34" s="10"/>
    </row>
    <row r="35" spans="1:28">
      <c r="A35" s="10"/>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B35" s="10"/>
    </row>
    <row r="36" spans="1:28">
      <c r="A36" s="10"/>
      <c r="B36" s="10"/>
      <c r="C36" s="28" t="s">
        <v>7</v>
      </c>
      <c r="D36" s="29"/>
      <c r="E36" s="29"/>
      <c r="F36" s="121" t="str">
        <f>F9</f>
        <v>March</v>
      </c>
      <c r="G36" s="121"/>
      <c r="H36" s="121"/>
      <c r="I36" s="121"/>
      <c r="J36" s="121"/>
      <c r="K36" s="121"/>
      <c r="L36" s="121"/>
      <c r="M36" s="121"/>
      <c r="N36" s="122"/>
      <c r="O36" s="123" t="s">
        <v>108</v>
      </c>
      <c r="P36" s="121"/>
      <c r="Q36" s="121"/>
      <c r="R36" s="121"/>
      <c r="S36" s="121"/>
      <c r="T36" s="121"/>
      <c r="U36" s="121"/>
      <c r="V36" s="121"/>
      <c r="W36" s="122"/>
      <c r="X36" s="123" t="s">
        <v>58</v>
      </c>
      <c r="Y36" s="121"/>
      <c r="Z36" s="121"/>
      <c r="AA36" s="124"/>
      <c r="AB36" s="10"/>
    </row>
    <row r="37" spans="1:28">
      <c r="A37" s="10"/>
      <c r="B37" s="10"/>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B37" s="10"/>
    </row>
    <row r="38" spans="1:28" ht="33.75">
      <c r="A38" s="10"/>
      <c r="B38" s="10"/>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c r="AB38" s="10"/>
    </row>
    <row r="39" spans="1:28">
      <c r="A39" s="10"/>
      <c r="B39" s="10"/>
      <c r="C39" s="32" t="s">
        <v>14</v>
      </c>
      <c r="D39" s="27"/>
      <c r="E39" s="33"/>
      <c r="F39" s="27"/>
      <c r="G39" s="27"/>
      <c r="H39" s="27"/>
      <c r="I39" s="27"/>
      <c r="J39" s="27"/>
      <c r="K39" s="27"/>
      <c r="L39" s="27"/>
      <c r="M39" s="27"/>
      <c r="N39" s="33"/>
      <c r="O39" s="27"/>
      <c r="P39" s="27"/>
      <c r="Q39" s="27"/>
      <c r="R39" s="27"/>
      <c r="S39" s="10"/>
      <c r="T39" s="27"/>
      <c r="U39" s="10"/>
      <c r="V39" s="27"/>
      <c r="W39" s="33"/>
      <c r="X39" s="34"/>
      <c r="Y39" s="27"/>
      <c r="Z39" s="89"/>
      <c r="AA39" s="86"/>
      <c r="AB39" s="10"/>
    </row>
    <row r="40" spans="1:28">
      <c r="A40" s="10"/>
      <c r="B40" s="10"/>
      <c r="C40" s="34"/>
      <c r="D40" s="27" t="s">
        <v>5</v>
      </c>
      <c r="E40" s="33"/>
      <c r="F40" s="75">
        <f t="shared" ref="F40:J41" si="28">F13</f>
        <v>57</v>
      </c>
      <c r="G40" s="75">
        <f t="shared" si="28"/>
        <v>74</v>
      </c>
      <c r="H40" s="75">
        <f t="shared" si="28"/>
        <v>0</v>
      </c>
      <c r="I40" s="75">
        <f t="shared" si="28"/>
        <v>29</v>
      </c>
      <c r="J40" s="75">
        <f t="shared" si="28"/>
        <v>62</v>
      </c>
      <c r="K40" s="65">
        <f>IFERROR(F40/G40-1,"n/a")</f>
        <v>-0.22972972972972971</v>
      </c>
      <c r="L40" s="65" t="str">
        <f t="shared" ref="L40:L41" si="29">IFERROR(F40/H40-1,"n/a")</f>
        <v>n/a</v>
      </c>
      <c r="M40" s="65">
        <f>IFERROR(F40/I40-1,"n/a")</f>
        <v>0.96551724137931028</v>
      </c>
      <c r="N40" s="61">
        <f t="shared" ref="N40:N41" si="30">IFERROR(F40/J40-1,"n/a")</f>
        <v>-8.064516129032262E-2</v>
      </c>
      <c r="O40" s="109"/>
      <c r="P40" s="71">
        <f>+O13-'Mar-22'!M10+'Dec-22'!M13</f>
        <v>335</v>
      </c>
      <c r="Q40" s="71">
        <f>+P13-'Mar-22'!N10+'Dec-22'!N13</f>
        <v>308</v>
      </c>
      <c r="R40" s="83">
        <f>+Q13-'Mar-22'!O10+'Dec-22'!O13</f>
        <v>0</v>
      </c>
      <c r="S40" s="71">
        <f>+R13-'Mar-22'!P10+'Dec-22'!P13</f>
        <v>331</v>
      </c>
      <c r="T40" s="109"/>
      <c r="U40" s="65">
        <f>IFERROR(P40/Q40-1,"n/a")</f>
        <v>8.7662337662337553E-2</v>
      </c>
      <c r="V40" s="65" t="str">
        <f>IFERROR(P40/R40-1,"n/a")</f>
        <v>n/a</v>
      </c>
      <c r="W40" s="61">
        <f>IFERROR(P40/S40-1,"n/a")</f>
        <v>1.2084592145015005E-2</v>
      </c>
      <c r="X40" s="90"/>
      <c r="Y40" s="90">
        <v>308</v>
      </c>
      <c r="Z40" s="71">
        <v>145</v>
      </c>
      <c r="AA40" s="79">
        <v>331</v>
      </c>
      <c r="AB40" s="10"/>
    </row>
    <row r="41" spans="1:28">
      <c r="A41" s="10"/>
      <c r="B41" s="10"/>
      <c r="C41" s="34"/>
      <c r="D41" s="27" t="s">
        <v>11</v>
      </c>
      <c r="E41" s="33"/>
      <c r="F41" s="75">
        <f t="shared" si="28"/>
        <v>109432</v>
      </c>
      <c r="G41" s="75">
        <f t="shared" si="28"/>
        <v>60824</v>
      </c>
      <c r="H41" s="75">
        <f t="shared" si="28"/>
        <v>0</v>
      </c>
      <c r="I41" s="75">
        <f t="shared" si="28"/>
        <v>48626</v>
      </c>
      <c r="J41" s="75">
        <f t="shared" si="28"/>
        <v>108846</v>
      </c>
      <c r="K41" s="65">
        <f>IFERROR(F41/G41-1,"n/a")</f>
        <v>0.79915822701565165</v>
      </c>
      <c r="L41" s="65" t="str">
        <f t="shared" si="29"/>
        <v>n/a</v>
      </c>
      <c r="M41" s="65">
        <f t="shared" ref="M41" si="31">IFERROR(F41/I41-1,"n/a")</f>
        <v>1.2504832805495001</v>
      </c>
      <c r="N41" s="61">
        <f t="shared" si="30"/>
        <v>5.3837531925839954E-3</v>
      </c>
      <c r="O41" s="110"/>
      <c r="P41" s="71">
        <f>+O14-'Mar-22'!M11+'Dec-22'!M14</f>
        <v>556504</v>
      </c>
      <c r="Q41" s="83">
        <f>+P14-'Mar-22'!N11+'Dec-22'!N14</f>
        <v>237191</v>
      </c>
      <c r="R41" s="83">
        <f>+Q14-'Mar-22'!O11+'Dec-22'!O14</f>
        <v>0</v>
      </c>
      <c r="S41" s="83">
        <f>+R14-'Mar-22'!P11+'Dec-22'!P14</f>
        <v>606801</v>
      </c>
      <c r="T41" s="110"/>
      <c r="U41" s="65">
        <f>IFERROR(P41/Q41-1,"n/a")</f>
        <v>1.3462273020477169</v>
      </c>
      <c r="V41" s="65" t="str">
        <f>IFERROR(P41/R41-1,"n/a")</f>
        <v>n/a</v>
      </c>
      <c r="W41" s="61">
        <f>IFERROR(P41/S41-1,"n/a")</f>
        <v>-8.2888788911026801E-2</v>
      </c>
      <c r="X41" s="90"/>
      <c r="Y41" s="90">
        <v>237191</v>
      </c>
      <c r="Z41" s="85">
        <v>258885</v>
      </c>
      <c r="AA41" s="79">
        <v>606801</v>
      </c>
      <c r="AB41" s="10"/>
    </row>
    <row r="42" spans="1:28">
      <c r="A42" s="10"/>
      <c r="B42" s="10"/>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c r="AB42" s="10"/>
    </row>
    <row r="43" spans="1:28">
      <c r="A43" s="10"/>
      <c r="B43" s="10"/>
      <c r="C43" s="34"/>
      <c r="D43" s="27" t="s">
        <v>5</v>
      </c>
      <c r="E43" s="33"/>
      <c r="F43" s="75">
        <f t="shared" ref="F43:J44" si="32">F16</f>
        <v>37</v>
      </c>
      <c r="G43" s="75">
        <f t="shared" si="32"/>
        <v>24</v>
      </c>
      <c r="H43" s="75">
        <f t="shared" si="32"/>
        <v>0</v>
      </c>
      <c r="I43" s="75">
        <f t="shared" si="32"/>
        <v>10</v>
      </c>
      <c r="J43" s="75">
        <f t="shared" si="32"/>
        <v>44</v>
      </c>
      <c r="K43" s="65">
        <f>IFERROR(F43/G43-1,"n/a")</f>
        <v>0.54166666666666674</v>
      </c>
      <c r="L43" s="65" t="str">
        <f t="shared" ref="L43:L44" si="33">IFERROR(F43/H43-1,"n/a")</f>
        <v>n/a</v>
      </c>
      <c r="M43" s="65">
        <f t="shared" ref="M43:M44" si="34">IFERROR(F43/I43-1,"n/a")</f>
        <v>2.7</v>
      </c>
      <c r="N43" s="61">
        <f t="shared" ref="N43:N44" si="35">IFERROR(F43/J43-1,"n/a")</f>
        <v>-0.15909090909090906</v>
      </c>
      <c r="O43" s="109"/>
      <c r="P43" s="71">
        <f>+O16-'Mar-22'!M13+'Dec-22'!M16</f>
        <v>802</v>
      </c>
      <c r="Q43" s="71">
        <f>+P16-'Mar-22'!N13+'Dec-22'!N16</f>
        <v>336</v>
      </c>
      <c r="R43" s="71">
        <f>+Q16-'Mar-22'!O13+'Dec-22'!O16</f>
        <v>0</v>
      </c>
      <c r="S43" s="71">
        <f>+R16-'Mar-22'!P13+'Dec-22'!P16</f>
        <v>781</v>
      </c>
      <c r="T43" s="109"/>
      <c r="U43" s="65">
        <f t="shared" ref="U43:U44" si="36">IFERROR(P43/Q43-1,"n/a")</f>
        <v>1.3869047619047619</v>
      </c>
      <c r="V43" s="65" t="str">
        <f t="shared" ref="V43:V44" si="37">IFERROR(P43/R43-1,"n/a")</f>
        <v>n/a</v>
      </c>
      <c r="W43" s="61">
        <f t="shared" ref="W43:W44" si="38">IFERROR(P43/S43-1,"n/a")</f>
        <v>2.6888604353393131E-2</v>
      </c>
      <c r="X43" s="90"/>
      <c r="Y43" s="90">
        <v>336</v>
      </c>
      <c r="Z43" s="71">
        <v>43</v>
      </c>
      <c r="AA43" s="79">
        <v>781</v>
      </c>
      <c r="AB43" s="10"/>
    </row>
    <row r="44" spans="1:28">
      <c r="A44" s="10"/>
      <c r="B44" s="10"/>
      <c r="C44" s="34"/>
      <c r="D44" s="27" t="s">
        <v>11</v>
      </c>
      <c r="E44" s="33"/>
      <c r="F44" s="75">
        <f t="shared" si="32"/>
        <v>105059</v>
      </c>
      <c r="G44" s="75">
        <f t="shared" si="32"/>
        <v>32594</v>
      </c>
      <c r="H44" s="75">
        <f t="shared" si="32"/>
        <v>0</v>
      </c>
      <c r="I44" s="75">
        <f t="shared" si="32"/>
        <v>28535</v>
      </c>
      <c r="J44" s="75">
        <f t="shared" si="32"/>
        <v>117674</v>
      </c>
      <c r="K44" s="65">
        <f>IFERROR(F44/G44-1,"n/a")</f>
        <v>2.2232619500521569</v>
      </c>
      <c r="L44" s="65" t="str">
        <f t="shared" si="33"/>
        <v>n/a</v>
      </c>
      <c r="M44" s="65">
        <f t="shared" si="34"/>
        <v>2.6817592430348696</v>
      </c>
      <c r="N44" s="61">
        <f t="shared" si="35"/>
        <v>-0.10720295052432993</v>
      </c>
      <c r="O44" s="110"/>
      <c r="P44" s="71">
        <f>+O17-'Mar-22'!M14+'Dec-22'!M17</f>
        <v>2017667</v>
      </c>
      <c r="Q44" s="71">
        <f>+P17-'Mar-22'!N14+'Dec-22'!N17</f>
        <v>533563</v>
      </c>
      <c r="R44" s="71">
        <f>+Q17-'Mar-22'!O14+'Dec-22'!O17</f>
        <v>0</v>
      </c>
      <c r="S44" s="71">
        <f>+R17-'Mar-22'!P14+'Dec-22'!P17</f>
        <v>2441594</v>
      </c>
      <c r="T44" s="109"/>
      <c r="U44" s="65">
        <f t="shared" si="36"/>
        <v>2.7814972177606019</v>
      </c>
      <c r="V44" s="65" t="str">
        <f t="shared" si="37"/>
        <v>n/a</v>
      </c>
      <c r="W44" s="61">
        <f t="shared" si="38"/>
        <v>-0.17362714685570169</v>
      </c>
      <c r="X44" s="90"/>
      <c r="Y44" s="90">
        <v>533563</v>
      </c>
      <c r="Z44" s="85">
        <v>140552</v>
      </c>
      <c r="AA44" s="79">
        <v>2441594</v>
      </c>
      <c r="AB44" s="10"/>
    </row>
    <row r="45" spans="1:28">
      <c r="A45" s="10"/>
      <c r="B45" s="10"/>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c r="AB45" s="10"/>
    </row>
    <row r="46" spans="1:28">
      <c r="A46" s="10"/>
      <c r="B46" s="10"/>
      <c r="C46" s="34"/>
      <c r="D46" s="27" t="s">
        <v>5</v>
      </c>
      <c r="E46" s="33"/>
      <c r="F46" s="75">
        <f t="shared" ref="F46:J47" si="39">F19</f>
        <v>15</v>
      </c>
      <c r="G46" s="75">
        <f t="shared" si="39"/>
        <v>5</v>
      </c>
      <c r="H46" s="75">
        <f t="shared" si="39"/>
        <v>0</v>
      </c>
      <c r="I46" s="75">
        <f t="shared" si="39"/>
        <v>2</v>
      </c>
      <c r="J46" s="75">
        <f t="shared" si="39"/>
        <v>5</v>
      </c>
      <c r="K46" s="65">
        <f>IFERROR(F46/G46-1,"n/a")</f>
        <v>2</v>
      </c>
      <c r="L46" s="65" t="str">
        <f t="shared" ref="L46:L47" si="40">IFERROR(F46/H46-1,"n/a")</f>
        <v>n/a</v>
      </c>
      <c r="M46" s="65">
        <f t="shared" ref="M46:M47" si="41">IFERROR(F46/I46-1,"n/a")</f>
        <v>6.5</v>
      </c>
      <c r="N46" s="61">
        <f>IFERROR(F46/J46-1,"n/a")</f>
        <v>2</v>
      </c>
      <c r="O46" s="109"/>
      <c r="P46" s="71">
        <f>+O19-'Mar-22'!M16+'Dec-22'!M19</f>
        <v>486</v>
      </c>
      <c r="Q46" s="71">
        <f>+P19-'Mar-22'!N16+'Dec-22'!N19</f>
        <v>33</v>
      </c>
      <c r="R46" s="71">
        <f>+Q19-'Mar-22'!O16+'Dec-22'!O19</f>
        <v>1</v>
      </c>
      <c r="S46" s="71">
        <f>+R19-'Mar-22'!P16+'Dec-22'!P19</f>
        <v>188</v>
      </c>
      <c r="T46" s="109"/>
      <c r="U46" s="65">
        <f t="shared" ref="U46:U47" si="42">IFERROR(P46/Q46-1,"n/a")</f>
        <v>13.727272727272727</v>
      </c>
      <c r="V46" s="65">
        <f t="shared" ref="V46:V47" si="43">IFERROR(P46/R46-1,"n/a")</f>
        <v>485</v>
      </c>
      <c r="W46" s="61">
        <f t="shared" ref="W46:W47" si="44">IFERROR(P46/S46-1,"n/a")</f>
        <v>1.5851063829787235</v>
      </c>
      <c r="X46" s="90"/>
      <c r="Y46" s="90">
        <v>33</v>
      </c>
      <c r="Z46" s="71">
        <v>4</v>
      </c>
      <c r="AA46" s="79">
        <v>188</v>
      </c>
      <c r="AB46" s="10"/>
    </row>
    <row r="47" spans="1:28">
      <c r="A47" s="10"/>
      <c r="B47" s="10"/>
      <c r="C47" s="34"/>
      <c r="D47" s="27" t="s">
        <v>11</v>
      </c>
      <c r="E47" s="33"/>
      <c r="F47" s="75">
        <f t="shared" si="39"/>
        <v>14659</v>
      </c>
      <c r="G47" s="75">
        <f t="shared" si="39"/>
        <v>364</v>
      </c>
      <c r="H47" s="75">
        <f t="shared" si="39"/>
        <v>0</v>
      </c>
      <c r="I47" s="75">
        <f t="shared" si="39"/>
        <v>887</v>
      </c>
      <c r="J47" s="75">
        <f t="shared" si="39"/>
        <v>4555</v>
      </c>
      <c r="K47" s="65">
        <f>IFERROR(F47/G47-1,"n/a")</f>
        <v>39.271978021978022</v>
      </c>
      <c r="L47" s="65" t="str">
        <f t="shared" si="40"/>
        <v>n/a</v>
      </c>
      <c r="M47" s="65">
        <f t="shared" si="41"/>
        <v>15.526493799323564</v>
      </c>
      <c r="N47" s="61">
        <f t="shared" ref="N47" si="45">IFERROR(F47/J47-1,"n/a")</f>
        <v>2.2182217343578485</v>
      </c>
      <c r="O47" s="110"/>
      <c r="P47" s="71">
        <f>+O20-'Mar-22'!M17+'Dec-22'!M20</f>
        <v>580166</v>
      </c>
      <c r="Q47" s="71">
        <f>+P20-'Mar-22'!N17+'Dec-22'!N20</f>
        <v>10083</v>
      </c>
      <c r="R47" s="71">
        <f>+Q20-'Mar-22'!O17+'Dec-22'!O20</f>
        <v>111</v>
      </c>
      <c r="S47" s="71">
        <f>+R20-'Mar-22'!P17+'Dec-22'!P20</f>
        <v>250993</v>
      </c>
      <c r="T47" s="109"/>
      <c r="U47" s="65">
        <f t="shared" si="42"/>
        <v>56.53902608350689</v>
      </c>
      <c r="V47" s="65">
        <f t="shared" si="43"/>
        <v>5225.7207207207211</v>
      </c>
      <c r="W47" s="61">
        <f t="shared" si="44"/>
        <v>1.311482790356703</v>
      </c>
      <c r="X47" s="83"/>
      <c r="Y47" s="83">
        <v>10083</v>
      </c>
      <c r="Z47" s="85">
        <v>1753</v>
      </c>
      <c r="AA47" s="79">
        <f>176097+74816</f>
        <v>250913</v>
      </c>
      <c r="AB47" s="10"/>
    </row>
    <row r="48" spans="1:28">
      <c r="A48" s="10"/>
      <c r="B48" s="10"/>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c r="AB48" s="10"/>
    </row>
    <row r="49" spans="1:28">
      <c r="A49" s="10"/>
      <c r="B49" s="10"/>
      <c r="C49" s="34"/>
      <c r="D49" s="27" t="s">
        <v>5</v>
      </c>
      <c r="E49" s="35"/>
      <c r="F49" s="75">
        <f t="shared" ref="F49:J50" si="46">F22</f>
        <v>124</v>
      </c>
      <c r="G49" s="75">
        <f t="shared" si="46"/>
        <v>130</v>
      </c>
      <c r="H49" s="75">
        <f t="shared" si="46"/>
        <v>0</v>
      </c>
      <c r="I49" s="75">
        <f t="shared" si="46"/>
        <v>118</v>
      </c>
      <c r="J49" s="75">
        <f t="shared" si="46"/>
        <v>108</v>
      </c>
      <c r="K49" s="65">
        <f>IFERROR(F49/G49-1,"n/a")</f>
        <v>-4.6153846153846101E-2</v>
      </c>
      <c r="L49" s="65" t="str">
        <f t="shared" ref="L49:L50" si="47">IFERROR(F49/H49-1,"n/a")</f>
        <v>n/a</v>
      </c>
      <c r="M49" s="65">
        <f t="shared" ref="M49:M50" si="48">IFERROR(F49/I49-1,"n/a")</f>
        <v>5.0847457627118731E-2</v>
      </c>
      <c r="N49" s="61">
        <f t="shared" ref="N49:N50" si="49">IFERROR(F49/J49-1,"n/a")</f>
        <v>0.14814814814814814</v>
      </c>
      <c r="O49" s="109"/>
      <c r="P49" s="71">
        <f>+O22-'Mar-22'!M19+'Dec-22'!M22</f>
        <v>1151</v>
      </c>
      <c r="Q49" s="71">
        <f>+P22-'Mar-22'!N19+'Dec-22'!N22</f>
        <v>744</v>
      </c>
      <c r="R49" s="71">
        <f>+Q22-'Mar-22'!O19+'Dec-22'!O22</f>
        <v>42</v>
      </c>
      <c r="S49" s="71">
        <f>+R22-'Mar-22'!P19+'Dec-22'!P22</f>
        <v>1253</v>
      </c>
      <c r="T49" s="109"/>
      <c r="U49" s="65">
        <f t="shared" ref="U49:U50" si="50">IFERROR(P49/Q49-1,"n/a")</f>
        <v>0.54704301075268824</v>
      </c>
      <c r="V49" s="65">
        <f t="shared" ref="V49:V50" si="51">IFERROR(P49/R49-1,"n/a")</f>
        <v>26.404761904761905</v>
      </c>
      <c r="W49" s="61">
        <f t="shared" ref="W49:W50" si="52">IFERROR(P49/S49-1,"n/a")</f>
        <v>-8.1404628890662356E-2</v>
      </c>
      <c r="X49" s="90"/>
      <c r="Y49" s="90">
        <v>744</v>
      </c>
      <c r="Z49" s="85">
        <v>406</v>
      </c>
      <c r="AA49" s="79">
        <v>1253</v>
      </c>
      <c r="AB49" s="10"/>
    </row>
    <row r="50" spans="1:28">
      <c r="A50" s="10"/>
      <c r="B50" s="10"/>
      <c r="C50" s="34"/>
      <c r="D50" s="27" t="s">
        <v>11</v>
      </c>
      <c r="E50" s="33"/>
      <c r="F50" s="75">
        <f t="shared" si="46"/>
        <v>456142</v>
      </c>
      <c r="G50" s="75">
        <f t="shared" si="46"/>
        <v>283677</v>
      </c>
      <c r="H50" s="75">
        <f t="shared" si="46"/>
        <v>0</v>
      </c>
      <c r="I50" s="75">
        <f t="shared" si="46"/>
        <v>147660</v>
      </c>
      <c r="J50" s="75">
        <f t="shared" si="46"/>
        <v>391750</v>
      </c>
      <c r="K50" s="65">
        <f>IFERROR(F50/G50-1,"n/a")</f>
        <v>0.60796257715641389</v>
      </c>
      <c r="L50" s="65" t="str">
        <f t="shared" si="47"/>
        <v>n/a</v>
      </c>
      <c r="M50" s="65">
        <f t="shared" si="48"/>
        <v>2.0891372070973859</v>
      </c>
      <c r="N50" s="61">
        <f t="shared" si="49"/>
        <v>0.16437013401403955</v>
      </c>
      <c r="O50" s="110"/>
      <c r="P50" s="71">
        <f>+O23-'Mar-22'!M20+'Dec-22'!M23</f>
        <v>3814850</v>
      </c>
      <c r="Q50" s="71">
        <f>+P23-'Mar-22'!N20+'Dec-22'!N23</f>
        <v>1290779</v>
      </c>
      <c r="R50" s="71">
        <f>+Q23-'Mar-22'!O20+'Dec-22'!O23</f>
        <v>0</v>
      </c>
      <c r="S50" s="71">
        <f>+R23-'Mar-22'!P20+'Dec-22'!P23</f>
        <v>3627458</v>
      </c>
      <c r="T50" s="109"/>
      <c r="U50" s="65">
        <f t="shared" si="50"/>
        <v>1.9554633287340435</v>
      </c>
      <c r="V50" s="65" t="str">
        <f t="shared" si="51"/>
        <v>n/a</v>
      </c>
      <c r="W50" s="61">
        <f t="shared" si="52"/>
        <v>5.1659316248458209E-2</v>
      </c>
      <c r="X50" s="83"/>
      <c r="Y50" s="83">
        <v>1290779</v>
      </c>
      <c r="Z50" s="85">
        <v>833999</v>
      </c>
      <c r="AA50" s="79">
        <v>3627458</v>
      </c>
      <c r="AB50" s="10"/>
    </row>
    <row r="51" spans="1:28">
      <c r="A51" s="10"/>
      <c r="B51" s="10"/>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c r="AB51" s="10"/>
    </row>
    <row r="52" spans="1:28">
      <c r="A52" s="10"/>
      <c r="B52" s="10"/>
      <c r="C52" s="34"/>
      <c r="D52" s="27" t="s">
        <v>5</v>
      </c>
      <c r="E52" s="33"/>
      <c r="F52" s="75">
        <f t="shared" ref="F52:J53" si="53">F25</f>
        <v>11</v>
      </c>
      <c r="G52" s="75">
        <f t="shared" si="53"/>
        <v>14</v>
      </c>
      <c r="H52" s="75">
        <f t="shared" si="53"/>
        <v>4</v>
      </c>
      <c r="I52" s="75">
        <f t="shared" si="53"/>
        <v>1</v>
      </c>
      <c r="J52" s="75">
        <f t="shared" si="53"/>
        <v>9</v>
      </c>
      <c r="K52" s="65">
        <f>IFERROR(F52/G52-1,"n/a")</f>
        <v>-0.2142857142857143</v>
      </c>
      <c r="L52" s="65">
        <f t="shared" ref="L52:L53" si="54">IFERROR(F52/H52-1,"n/a")</f>
        <v>1.75</v>
      </c>
      <c r="M52" s="65">
        <f t="shared" ref="M52:M53" si="55">IFERROR(F52/I52-1,"n/a")</f>
        <v>10</v>
      </c>
      <c r="N52" s="61">
        <f t="shared" ref="N52:N53" si="56">IFERROR(F52/J52-1,"n/a")</f>
        <v>0.22222222222222232</v>
      </c>
      <c r="O52" s="109"/>
      <c r="P52" s="71">
        <f>+O25-'Mar-22'!M22+'Dec-22'!M25</f>
        <v>280</v>
      </c>
      <c r="Q52" s="71">
        <f>+P25-'Mar-22'!N22+'Dec-22'!N25</f>
        <v>121</v>
      </c>
      <c r="R52" s="71">
        <f>+Q25-'Mar-22'!O22+'Dec-22'!O25</f>
        <v>32</v>
      </c>
      <c r="S52" s="71">
        <f>+R25-'Mar-22'!P22+'Dec-22'!P25</f>
        <v>361</v>
      </c>
      <c r="T52" s="109"/>
      <c r="U52" s="65">
        <f t="shared" ref="U52:U53" si="57">IFERROR(P52/Q52-1,"n/a")</f>
        <v>1.3140495867768593</v>
      </c>
      <c r="V52" s="65">
        <f t="shared" ref="V52:V53" si="58">IFERROR(P52/R52-1,"n/a")</f>
        <v>7.75</v>
      </c>
      <c r="W52" s="61">
        <f t="shared" ref="W52:W53" si="59">IFERROR(P52/S52-1,"n/a")</f>
        <v>-0.22437673130193903</v>
      </c>
      <c r="X52" s="90"/>
      <c r="Y52" s="90">
        <v>121</v>
      </c>
      <c r="Z52" s="71">
        <v>41</v>
      </c>
      <c r="AA52" s="79">
        <v>361</v>
      </c>
      <c r="AB52" s="10"/>
    </row>
    <row r="53" spans="1:28">
      <c r="A53" s="10"/>
      <c r="B53" s="10"/>
      <c r="C53" s="34"/>
      <c r="D53" s="27" t="s">
        <v>11</v>
      </c>
      <c r="E53" s="33"/>
      <c r="F53" s="75">
        <f t="shared" si="53"/>
        <v>35490</v>
      </c>
      <c r="G53" s="75">
        <f t="shared" si="53"/>
        <v>19157</v>
      </c>
      <c r="H53" s="75">
        <f t="shared" si="53"/>
        <v>3290</v>
      </c>
      <c r="I53" s="75">
        <f t="shared" si="53"/>
        <v>565</v>
      </c>
      <c r="J53" s="75">
        <f t="shared" si="53"/>
        <v>31670</v>
      </c>
      <c r="K53" s="65">
        <f>IFERROR(F53/G53-1,"n/a")</f>
        <v>0.85258652189800066</v>
      </c>
      <c r="L53" s="65">
        <f t="shared" si="54"/>
        <v>9.787234042553191</v>
      </c>
      <c r="M53" s="65">
        <f t="shared" si="55"/>
        <v>61.814159292035399</v>
      </c>
      <c r="N53" s="61">
        <f t="shared" si="56"/>
        <v>0.12061888222292394</v>
      </c>
      <c r="O53" s="110"/>
      <c r="P53" s="71">
        <f>+O26-'Mar-22'!M23+'Dec-22'!M26</f>
        <v>576103</v>
      </c>
      <c r="Q53" s="71">
        <f>+P26-'Mar-22'!N23+'Dec-22'!N26</f>
        <v>165689</v>
      </c>
      <c r="R53" s="71">
        <f>+Q26-'Mar-22'!O23+'Dec-22'!O26</f>
        <v>26923</v>
      </c>
      <c r="S53" s="71">
        <f>+R26-'Mar-22'!P23+'Dec-22'!P26</f>
        <v>865961</v>
      </c>
      <c r="T53" s="109"/>
      <c r="U53" s="65">
        <f t="shared" si="57"/>
        <v>2.4770141650924322</v>
      </c>
      <c r="V53" s="65">
        <f t="shared" si="58"/>
        <v>20.398172566207332</v>
      </c>
      <c r="W53" s="61">
        <f t="shared" si="59"/>
        <v>-0.33472408110757879</v>
      </c>
      <c r="X53" s="83"/>
      <c r="Y53" s="83">
        <v>165689</v>
      </c>
      <c r="Z53" s="85">
        <v>67144</v>
      </c>
      <c r="AA53" s="79">
        <v>865961</v>
      </c>
      <c r="AB53" s="10"/>
    </row>
    <row r="54" spans="1:28">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B54" s="10"/>
    </row>
    <row r="55" spans="1:28">
      <c r="C55" s="34"/>
      <c r="D55" s="27" t="s">
        <v>5</v>
      </c>
      <c r="E55" s="33"/>
      <c r="F55" s="75">
        <f t="shared" ref="F55:J56" si="60">F28</f>
        <v>78</v>
      </c>
      <c r="G55" s="75">
        <f t="shared" si="60"/>
        <v>13</v>
      </c>
      <c r="H55" s="75">
        <f t="shared" si="60"/>
        <v>1</v>
      </c>
      <c r="I55" s="75">
        <f t="shared" si="60"/>
        <v>0</v>
      </c>
      <c r="J55" s="75">
        <f t="shared" si="60"/>
        <v>1</v>
      </c>
      <c r="K55" s="65">
        <f>IFERROR(F55/G55-1,"n/a")</f>
        <v>5</v>
      </c>
      <c r="L55" s="65">
        <f t="shared" ref="L55:L58" si="61">IFERROR(F55/H55-1,"n/a")</f>
        <v>77</v>
      </c>
      <c r="M55" s="65" t="str">
        <f t="shared" ref="M55:M58" si="62">IFERROR(F55/I55-1,"n/a")</f>
        <v>n/a</v>
      </c>
      <c r="N55" s="61">
        <f t="shared" ref="N55:N58" si="63">IFERROR(F55/J55-1,"n/a")</f>
        <v>77</v>
      </c>
      <c r="O55" s="109"/>
      <c r="P55" s="71">
        <f>+O28-'Mar-22'!M25+'Dec-22'!M28</f>
        <v>808</v>
      </c>
      <c r="Q55" s="71">
        <f>+P28-'Mar-22'!N25+'Dec-22'!N28</f>
        <v>138</v>
      </c>
      <c r="R55" s="71">
        <f>+Q28-'Mar-22'!O25+'Dec-22'!O28</f>
        <v>39</v>
      </c>
      <c r="S55" s="71">
        <f>+R28-'Mar-22'!P25+'Dec-22'!P28</f>
        <v>360</v>
      </c>
      <c r="T55" s="109"/>
      <c r="U55" s="65">
        <f t="shared" ref="U55" si="64">IFERROR(P55/Q55-1,"n/a")</f>
        <v>4.8550724637681162</v>
      </c>
      <c r="V55" s="65">
        <f t="shared" ref="V55" si="65">IFERROR(P55/R55-1,"n/a")</f>
        <v>19.717948717948719</v>
      </c>
      <c r="W55" s="61">
        <f t="shared" ref="W55" si="66">IFERROR(P55/S55-1,"n/a")</f>
        <v>1.2444444444444445</v>
      </c>
      <c r="X55" s="90"/>
      <c r="Y55" s="90">
        <v>140</v>
      </c>
      <c r="Z55" s="71">
        <v>40</v>
      </c>
      <c r="AA55" s="79">
        <v>360</v>
      </c>
      <c r="AB55" s="10"/>
    </row>
    <row r="56" spans="1:28">
      <c r="C56" s="34"/>
      <c r="D56" s="27" t="s">
        <v>11</v>
      </c>
      <c r="E56" s="33"/>
      <c r="F56" s="75">
        <f t="shared" si="60"/>
        <v>200531</v>
      </c>
      <c r="G56" s="75">
        <f t="shared" si="60"/>
        <v>10202</v>
      </c>
      <c r="H56" s="75">
        <f t="shared" si="60"/>
        <v>856</v>
      </c>
      <c r="I56" s="75">
        <f t="shared" si="60"/>
        <v>0</v>
      </c>
      <c r="J56" s="75">
        <f t="shared" si="60"/>
        <v>1452</v>
      </c>
      <c r="K56" s="65">
        <f>IFERROR(F56/G56-1,"n/a")</f>
        <v>18.656047833758088</v>
      </c>
      <c r="L56" s="65">
        <f t="shared" si="61"/>
        <v>233.26518691588785</v>
      </c>
      <c r="M56" s="65" t="str">
        <f t="shared" si="62"/>
        <v>n/a</v>
      </c>
      <c r="N56" s="61">
        <f t="shared" si="63"/>
        <v>137.10674931129478</v>
      </c>
      <c r="O56" s="110"/>
      <c r="P56" s="83">
        <f>+O29-'Mar-22'!M26+'Dec-22'!M29</f>
        <v>1692448</v>
      </c>
      <c r="Q56" s="83">
        <f>+P29-'Mar-22'!N26+'Dec-22'!N29</f>
        <v>175129</v>
      </c>
      <c r="R56" s="83">
        <f>+Q29-'Mar-22'!O26+'Dec-22'!O29</f>
        <v>30309</v>
      </c>
      <c r="S56" s="83">
        <f>+R29-'Mar-22'!P26+'Dec-22'!P29</f>
        <v>861947</v>
      </c>
      <c r="T56" s="110"/>
      <c r="U56" s="65">
        <f>IFERROR(P56/Q56-1,"n/a")</f>
        <v>8.6640076743429137</v>
      </c>
      <c r="V56" s="65">
        <f>IFERROR(P56/R56-1,"n/a")</f>
        <v>54.839783562638161</v>
      </c>
      <c r="W56" s="61">
        <f>IFERROR(P56/S56-1,"n/a")</f>
        <v>0.96351747845285152</v>
      </c>
      <c r="X56" s="83"/>
      <c r="Y56" s="83">
        <v>174336</v>
      </c>
      <c r="Z56" s="85">
        <v>21928</v>
      </c>
      <c r="AA56" s="79">
        <f>706948+155011</f>
        <v>861959</v>
      </c>
      <c r="AB56" s="10"/>
    </row>
    <row r="57" spans="1:28" ht="15.75" thickBot="1">
      <c r="C57" s="36" t="s">
        <v>12</v>
      </c>
      <c r="D57" s="37"/>
      <c r="E57" s="38"/>
      <c r="F57" s="76">
        <f t="shared" ref="F57:J58" si="67">F40+F43+F46+F49+F52+F55</f>
        <v>322</v>
      </c>
      <c r="G57" s="76">
        <f t="shared" si="67"/>
        <v>260</v>
      </c>
      <c r="H57" s="76">
        <f t="shared" si="67"/>
        <v>5</v>
      </c>
      <c r="I57" s="76">
        <f t="shared" si="67"/>
        <v>160</v>
      </c>
      <c r="J57" s="76">
        <f t="shared" si="67"/>
        <v>229</v>
      </c>
      <c r="K57" s="67">
        <f>IFERROR(F57/G57-1,"n/a")</f>
        <v>0.2384615384615385</v>
      </c>
      <c r="L57" s="67">
        <f t="shared" si="61"/>
        <v>63.400000000000006</v>
      </c>
      <c r="M57" s="67">
        <f t="shared" si="62"/>
        <v>1.0125000000000002</v>
      </c>
      <c r="N57" s="63">
        <f t="shared" si="63"/>
        <v>0.40611353711790388</v>
      </c>
      <c r="O57" s="47"/>
      <c r="P57" s="47">
        <f t="shared" ref="P57:S58" si="68">P40+P43+P46+P49+P52+P55</f>
        <v>3862</v>
      </c>
      <c r="Q57" s="47">
        <f t="shared" si="68"/>
        <v>1680</v>
      </c>
      <c r="R57" s="47">
        <f t="shared" si="68"/>
        <v>114</v>
      </c>
      <c r="S57" s="47">
        <f t="shared" si="68"/>
        <v>3274</v>
      </c>
      <c r="T57" s="47"/>
      <c r="U57" s="67">
        <f>IFERROR(P57/Q57-1,"n/a")</f>
        <v>1.2988095238095236</v>
      </c>
      <c r="V57" s="67">
        <f>IFERROR(P57/R57-1,"n/a")</f>
        <v>32.877192982456137</v>
      </c>
      <c r="W57" s="63">
        <f>IFERROR(P57/S57-1,"n/a")</f>
        <v>0.17959682345754424</v>
      </c>
      <c r="X57" s="47"/>
      <c r="Y57" s="47">
        <f t="shared" ref="Y57:AA58" si="69">Y40+Y43+Y46+Y49+Y52+Y55</f>
        <v>1682</v>
      </c>
      <c r="Z57" s="47">
        <f t="shared" si="69"/>
        <v>679</v>
      </c>
      <c r="AA57" s="81">
        <f t="shared" si="69"/>
        <v>3274</v>
      </c>
      <c r="AB57" s="10"/>
    </row>
    <row r="58" spans="1:28" ht="16.5" thickTop="1" thickBot="1">
      <c r="C58" s="39" t="s">
        <v>13</v>
      </c>
      <c r="D58" s="40"/>
      <c r="E58" s="41"/>
      <c r="F58" s="77">
        <f t="shared" si="67"/>
        <v>921313</v>
      </c>
      <c r="G58" s="77">
        <f t="shared" si="67"/>
        <v>406818</v>
      </c>
      <c r="H58" s="77">
        <f t="shared" si="67"/>
        <v>4146</v>
      </c>
      <c r="I58" s="77">
        <f t="shared" si="67"/>
        <v>226273</v>
      </c>
      <c r="J58" s="77">
        <f t="shared" si="67"/>
        <v>655947</v>
      </c>
      <c r="K58" s="68">
        <f>IFERROR(F58/G58-1,"n/a")</f>
        <v>1.2646810121479386</v>
      </c>
      <c r="L58" s="68">
        <f t="shared" si="61"/>
        <v>221.21731789676798</v>
      </c>
      <c r="M58" s="68">
        <f t="shared" si="62"/>
        <v>3.071687740030848</v>
      </c>
      <c r="N58" s="64">
        <f t="shared" si="63"/>
        <v>0.40455402646860184</v>
      </c>
      <c r="O58" s="48"/>
      <c r="P58" s="48">
        <f t="shared" si="68"/>
        <v>9237738</v>
      </c>
      <c r="Q58" s="48">
        <f t="shared" si="68"/>
        <v>2412434</v>
      </c>
      <c r="R58" s="48">
        <f t="shared" si="68"/>
        <v>57343</v>
      </c>
      <c r="S58" s="48">
        <f t="shared" si="68"/>
        <v>8654754</v>
      </c>
      <c r="T58" s="48"/>
      <c r="U58" s="68">
        <f>IFERROR(P58/Q58-1,"n/a")</f>
        <v>2.8292189547983488</v>
      </c>
      <c r="V58" s="68">
        <f>IFERROR(P58/R58-1,"n/a")</f>
        <v>160.09617564480408</v>
      </c>
      <c r="W58" s="64">
        <f>IFERROR(P58/S58-1,"n/a")</f>
        <v>6.7359973489714342E-2</v>
      </c>
      <c r="X58" s="48"/>
      <c r="Y58" s="48">
        <f t="shared" si="69"/>
        <v>2411641</v>
      </c>
      <c r="Z58" s="48">
        <f t="shared" si="69"/>
        <v>1324261</v>
      </c>
      <c r="AA58" s="82">
        <f t="shared" si="69"/>
        <v>8654686</v>
      </c>
      <c r="AB58" s="10"/>
    </row>
    <row r="59" spans="1:28" ht="15.75" thickTop="1">
      <c r="AB59" s="10"/>
    </row>
    <row r="60" spans="1:28">
      <c r="P60" s="112"/>
      <c r="Q60" s="112"/>
      <c r="R60" s="112"/>
      <c r="S60" s="112"/>
      <c r="AB60" s="10"/>
    </row>
    <row r="61" spans="1:28">
      <c r="P61" s="112"/>
      <c r="Q61" s="112"/>
      <c r="R61" s="112"/>
      <c r="S61" s="112"/>
      <c r="AB61" s="10"/>
    </row>
    <row r="62" spans="1:28" hidden="1">
      <c r="P62" s="112"/>
      <c r="Q62" s="112"/>
      <c r="R62" s="112"/>
      <c r="S62" s="112"/>
      <c r="AB62" s="10"/>
    </row>
    <row r="63" spans="1:28" hidden="1">
      <c r="P63" s="112"/>
      <c r="Q63" s="112"/>
      <c r="R63" s="112"/>
      <c r="S63" s="112"/>
      <c r="AB63" s="10"/>
    </row>
    <row r="64" spans="1:28" hidden="1">
      <c r="AB64" s="10"/>
    </row>
    <row r="65" spans="28:28" hidden="1">
      <c r="AB65" s="10"/>
    </row>
    <row r="66" spans="28:28" hidden="1">
      <c r="AB66" s="10"/>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5" workbookViewId="0">
      <selection activeCell="F26" sqref="F26"/>
    </sheetView>
  </sheetViews>
  <sheetFormatPr defaultColWidth="0" defaultRowHeight="15"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45000</v>
      </c>
      <c r="AB3" s="10"/>
    </row>
    <row r="4" spans="1:28" ht="15.75">
      <c r="A4" s="10"/>
      <c r="B4" s="12" t="s">
        <v>7</v>
      </c>
      <c r="C4" s="27"/>
      <c r="D4" s="25"/>
      <c r="E4" s="59" t="s">
        <v>103</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21" t="s">
        <v>39</v>
      </c>
      <c r="G9" s="121"/>
      <c r="H9" s="121"/>
      <c r="I9" s="121"/>
      <c r="J9" s="121"/>
      <c r="K9" s="121"/>
      <c r="L9" s="121"/>
      <c r="M9" s="121"/>
      <c r="N9" s="122"/>
      <c r="O9" s="123" t="s">
        <v>38</v>
      </c>
      <c r="P9" s="121"/>
      <c r="Q9" s="121"/>
      <c r="R9" s="121"/>
      <c r="S9" s="121"/>
      <c r="T9" s="121"/>
      <c r="U9" s="121"/>
      <c r="V9" s="121"/>
      <c r="W9" s="122"/>
      <c r="X9" s="123" t="s">
        <v>57</v>
      </c>
      <c r="Y9" s="121"/>
      <c r="Z9" s="121"/>
      <c r="AA9" s="124"/>
      <c r="AB9" s="10"/>
    </row>
    <row r="10" spans="1:28"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v>61</v>
      </c>
      <c r="G13" s="72">
        <v>59</v>
      </c>
      <c r="H13" s="72">
        <v>0</v>
      </c>
      <c r="I13" s="72">
        <v>55</v>
      </c>
      <c r="J13" s="72">
        <v>62</v>
      </c>
      <c r="K13" s="65">
        <f>IFERROR(F13/G13-1,"n/a")</f>
        <v>3.3898305084745672E-2</v>
      </c>
      <c r="L13" s="65" t="str">
        <f t="shared" ref="L13:L31" si="0">IFERROR(F13/H13-1,"n/a")</f>
        <v>n/a</v>
      </c>
      <c r="M13" s="65">
        <f>IFERROR(F13/I13-1,"n/a")</f>
        <v>0.10909090909090913</v>
      </c>
      <c r="N13" s="61">
        <f t="shared" ref="N13:N14" si="1">IFERROR(F13/J13-1,"n/a")</f>
        <v>-1.6129032258064502E-2</v>
      </c>
      <c r="O13" s="69">
        <f>F13+'Jan-23'!O13</f>
        <v>129</v>
      </c>
      <c r="P13" s="69">
        <f>G13+'Jan-23'!P13</f>
        <v>123</v>
      </c>
      <c r="Q13" s="69">
        <f>H13+'Jan-23'!Q13</f>
        <v>0</v>
      </c>
      <c r="R13" s="69">
        <f>I13+'Jan-23'!R13</f>
        <v>116</v>
      </c>
      <c r="S13" s="69">
        <f>J13+'Jan-23'!S13</f>
        <v>138</v>
      </c>
      <c r="T13" s="65">
        <f>IFERROR(O13/P13-1,"n/a")</f>
        <v>4.8780487804878092E-2</v>
      </c>
      <c r="U13" s="65" t="str">
        <f>IFERROR(O13/Q13-1,"n/a")</f>
        <v>n/a</v>
      </c>
      <c r="V13" s="65">
        <f>IFERROR(O13/R13-1,"n/a")</f>
        <v>0.11206896551724133</v>
      </c>
      <c r="W13" s="61">
        <f>IFERROR(O13/S13-1,"n/a")</f>
        <v>-6.5217391304347783E-2</v>
      </c>
      <c r="X13" s="69">
        <v>346</v>
      </c>
      <c r="Y13" s="69">
        <v>111</v>
      </c>
      <c r="Z13" s="71">
        <v>145</v>
      </c>
      <c r="AA13" s="79">
        <v>386</v>
      </c>
      <c r="AB13" s="10"/>
    </row>
    <row r="14" spans="1:28">
      <c r="A14" s="10"/>
      <c r="B14" s="13"/>
      <c r="C14" s="34"/>
      <c r="D14" s="27" t="s">
        <v>11</v>
      </c>
      <c r="E14" s="33"/>
      <c r="F14" s="74">
        <v>107254</v>
      </c>
      <c r="G14" s="72">
        <v>44710</v>
      </c>
      <c r="H14" s="72">
        <v>0</v>
      </c>
      <c r="I14" s="72">
        <v>101463</v>
      </c>
      <c r="J14" s="72">
        <v>119668</v>
      </c>
      <c r="K14" s="65">
        <f>IFERROR(F14/G14-1,"n/a")</f>
        <v>1.3988816819503467</v>
      </c>
      <c r="L14" s="65" t="str">
        <f t="shared" si="0"/>
        <v>n/a</v>
      </c>
      <c r="M14" s="65">
        <f t="shared" ref="M14" si="2">IFERROR(F14/I14-1,"n/a")</f>
        <v>5.7074992854538209E-2</v>
      </c>
      <c r="N14" s="61">
        <f t="shared" si="1"/>
        <v>-0.10373700571581379</v>
      </c>
      <c r="O14" s="69">
        <f>F14+'Jan-23'!O14</f>
        <v>223218</v>
      </c>
      <c r="P14" s="69">
        <f>G14+'Jan-23'!P14</f>
        <v>95504</v>
      </c>
      <c r="Q14" s="69">
        <f>H14+'Jan-23'!Q14</f>
        <v>0</v>
      </c>
      <c r="R14" s="69">
        <f>I14+'Jan-23'!R14</f>
        <v>210259</v>
      </c>
      <c r="S14" s="69">
        <f>J14+'Jan-23'!S14</f>
        <v>276534</v>
      </c>
      <c r="T14" s="65">
        <f>IFERROR(O14/P14-1,"n/a")</f>
        <v>1.3372633606969342</v>
      </c>
      <c r="U14" s="65" t="str">
        <f>IFERROR(O14/Q14-1,"n/a")</f>
        <v>n/a</v>
      </c>
      <c r="V14" s="65">
        <f>IFERROR(O14/R14-1,"n/a")</f>
        <v>6.163350914824095E-2</v>
      </c>
      <c r="W14" s="61">
        <f>IFERROR(O14/S14-1,"n/a")</f>
        <v>-0.19280088524376748</v>
      </c>
      <c r="X14" s="69">
        <v>380182</v>
      </c>
      <c r="Y14" s="69">
        <v>80863</v>
      </c>
      <c r="Z14" s="71">
        <v>258885</v>
      </c>
      <c r="AA14" s="79">
        <v>733296</v>
      </c>
      <c r="AB14" s="10"/>
    </row>
    <row r="15" spans="1:28">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v>17</v>
      </c>
      <c r="G16" s="72">
        <v>13</v>
      </c>
      <c r="H16" s="72">
        <v>0</v>
      </c>
      <c r="I16" s="72">
        <v>14</v>
      </c>
      <c r="J16" s="72">
        <v>21</v>
      </c>
      <c r="K16" s="65">
        <f>IFERROR(F16/G16-1,"n/a")</f>
        <v>0.30769230769230771</v>
      </c>
      <c r="L16" s="65" t="str">
        <f t="shared" si="0"/>
        <v>n/a</v>
      </c>
      <c r="M16" s="65">
        <f t="shared" ref="M16:M17" si="3">IFERROR(F16/I16-1,"n/a")</f>
        <v>0.21428571428571419</v>
      </c>
      <c r="N16" s="61">
        <f t="shared" ref="N16:N17" si="4">IFERROR(F16/J16-1,"n/a")</f>
        <v>-0.19047619047619047</v>
      </c>
      <c r="O16" s="69">
        <f>F16+'Jan-23'!O16</f>
        <v>40</v>
      </c>
      <c r="P16" s="69">
        <f>G16+'Jan-23'!P16</f>
        <v>29</v>
      </c>
      <c r="Q16" s="69">
        <f>H16+'Jan-23'!Q16</f>
        <v>0</v>
      </c>
      <c r="R16" s="69">
        <f>I16+'Jan-23'!R16</f>
        <v>33</v>
      </c>
      <c r="S16" s="69">
        <f>J16+'Jan-23'!S16</f>
        <v>45</v>
      </c>
      <c r="T16" s="65">
        <f>IFERROR(O16/P16-1,"n/a")</f>
        <v>0.3793103448275863</v>
      </c>
      <c r="U16" s="65" t="str">
        <f t="shared" ref="U16:U17" si="5">IFERROR(O16/Q16-1,"n/a")</f>
        <v>n/a</v>
      </c>
      <c r="V16" s="65">
        <f t="shared" ref="V16:V17" si="6">IFERROR(O16/R16-1,"n/a")</f>
        <v>0.21212121212121215</v>
      </c>
      <c r="W16" s="61">
        <f t="shared" ref="W16:W17" si="7">IFERROR(O16/S16-1,"n/a")</f>
        <v>-0.11111111111111116</v>
      </c>
      <c r="X16" s="69">
        <v>778</v>
      </c>
      <c r="Y16" s="69">
        <v>283</v>
      </c>
      <c r="Z16" s="71">
        <v>43</v>
      </c>
      <c r="AA16" s="79">
        <v>827</v>
      </c>
      <c r="AB16" s="10"/>
    </row>
    <row r="17" spans="1:28">
      <c r="A17" s="10"/>
      <c r="B17" s="13"/>
      <c r="C17" s="34"/>
      <c r="D17" s="27" t="s">
        <v>11</v>
      </c>
      <c r="E17" s="33"/>
      <c r="F17" s="75">
        <v>64480</v>
      </c>
      <c r="G17" s="72">
        <v>14032</v>
      </c>
      <c r="H17" s="72">
        <v>0</v>
      </c>
      <c r="I17" s="72">
        <v>47023</v>
      </c>
      <c r="J17" s="72">
        <v>59703</v>
      </c>
      <c r="K17" s="65">
        <f>IFERROR(F17/G17-1,"n/a")</f>
        <v>3.5952109464082094</v>
      </c>
      <c r="L17" s="65" t="str">
        <f t="shared" si="0"/>
        <v>n/a</v>
      </c>
      <c r="M17" s="65">
        <f t="shared" si="3"/>
        <v>0.37124385938795901</v>
      </c>
      <c r="N17" s="61">
        <f t="shared" si="4"/>
        <v>8.0012729678575534E-2</v>
      </c>
      <c r="O17" s="69">
        <f>F17+'Jan-23'!O17</f>
        <v>137438</v>
      </c>
      <c r="P17" s="69">
        <f>G17+'Jan-23'!P17</f>
        <v>35860</v>
      </c>
      <c r="Q17" s="69">
        <f>H17+'Jan-23'!Q17</f>
        <v>0</v>
      </c>
      <c r="R17" s="69">
        <f>I17+'Jan-23'!R17</f>
        <v>112017</v>
      </c>
      <c r="S17" s="69">
        <f>J17+'Jan-23'!S17</f>
        <v>134226</v>
      </c>
      <c r="T17" s="65">
        <f>IFERROR(O17/P17-1,"n/a")</f>
        <v>2.8326268823201337</v>
      </c>
      <c r="U17" s="65" t="str">
        <f t="shared" si="5"/>
        <v>n/a</v>
      </c>
      <c r="V17" s="65">
        <f t="shared" si="6"/>
        <v>0.22693876822268044</v>
      </c>
      <c r="W17" s="61">
        <f t="shared" si="7"/>
        <v>2.3929790055577937E-2</v>
      </c>
      <c r="X17" s="69">
        <v>1843624</v>
      </c>
      <c r="Y17" s="69">
        <v>465109</v>
      </c>
      <c r="Z17" s="71">
        <v>140552</v>
      </c>
      <c r="AA17" s="79">
        <v>2552942</v>
      </c>
      <c r="AB17" s="10"/>
    </row>
    <row r="18" spans="1:28">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v>2</v>
      </c>
      <c r="G19" s="72">
        <v>2</v>
      </c>
      <c r="H19" s="72">
        <v>0</v>
      </c>
      <c r="I19" s="72">
        <v>0</v>
      </c>
      <c r="J19" s="72">
        <v>1</v>
      </c>
      <c r="K19" s="65">
        <f>IFERROR(F19/G19-1,"n/a")</f>
        <v>0</v>
      </c>
      <c r="L19" s="65" t="str">
        <f t="shared" si="0"/>
        <v>n/a</v>
      </c>
      <c r="M19" s="65" t="str">
        <f t="shared" ref="M19:M20" si="8">IFERROR(F19/I19-1,"n/a")</f>
        <v>n/a</v>
      </c>
      <c r="N19" s="61">
        <f>IFERROR(F19/J19-1,"n/a")</f>
        <v>1</v>
      </c>
      <c r="O19" s="69">
        <f>F19+'Jan-23'!O19</f>
        <v>6</v>
      </c>
      <c r="P19" s="69">
        <f>G19+'Jan-23'!P19</f>
        <v>5</v>
      </c>
      <c r="Q19" s="69">
        <f>H19+'Jan-23'!Q19</f>
        <v>0</v>
      </c>
      <c r="R19" s="69">
        <f>I19+'Jan-23'!R19</f>
        <v>1</v>
      </c>
      <c r="S19" s="69">
        <f>J19+'Jan-23'!S19</f>
        <v>1</v>
      </c>
      <c r="T19" s="65">
        <f>IFERROR(O19/P19-1,"n/a")</f>
        <v>0.19999999999999996</v>
      </c>
      <c r="U19" s="65" t="str">
        <f t="shared" ref="U19:U20" si="9">IFERROR(O19/Q19-1,"n/a")</f>
        <v>n/a</v>
      </c>
      <c r="V19" s="65">
        <f t="shared" ref="V19:V20" si="10">IFERROR(O19/R19-1,"n/a")</f>
        <v>5</v>
      </c>
      <c r="W19" s="61">
        <f t="shared" ref="W19:W20" si="11">IFERROR(O19/S19-1,"n/a")</f>
        <v>5</v>
      </c>
      <c r="X19" s="69">
        <v>475</v>
      </c>
      <c r="Y19" s="69">
        <v>23</v>
      </c>
      <c r="Z19" s="71">
        <v>4</v>
      </c>
      <c r="AA19" s="79">
        <v>191</v>
      </c>
      <c r="AB19" s="10"/>
    </row>
    <row r="20" spans="1:28">
      <c r="A20" s="10"/>
      <c r="B20" s="13"/>
      <c r="C20" s="34"/>
      <c r="D20" s="27" t="s">
        <v>11</v>
      </c>
      <c r="E20" s="33"/>
      <c r="F20" s="74">
        <f>1740+20</f>
        <v>1760</v>
      </c>
      <c r="G20" s="72">
        <v>294</v>
      </c>
      <c r="H20" s="72">
        <v>0</v>
      </c>
      <c r="I20" s="72">
        <v>0</v>
      </c>
      <c r="J20" s="72">
        <v>583</v>
      </c>
      <c r="K20" s="65">
        <f>IFERROR(F20/G20-1,"n/a")</f>
        <v>4.9863945578231297</v>
      </c>
      <c r="L20" s="65" t="str">
        <f t="shared" si="0"/>
        <v>n/a</v>
      </c>
      <c r="M20" s="65" t="str">
        <f t="shared" si="8"/>
        <v>n/a</v>
      </c>
      <c r="N20" s="61">
        <f t="shared" ref="N20:N31" si="12">IFERROR(F20/J20-1,"n/a")</f>
        <v>2.0188679245283021</v>
      </c>
      <c r="O20" s="69">
        <f>F20+'Jan-23'!O20</f>
        <v>4995</v>
      </c>
      <c r="P20" s="69">
        <f>G20+'Jan-23'!P20</f>
        <v>1108</v>
      </c>
      <c r="Q20" s="69">
        <f>H20+'Jan-23'!Q20</f>
        <v>0</v>
      </c>
      <c r="R20" s="69">
        <f>I20+'Jan-23'!R20</f>
        <v>823</v>
      </c>
      <c r="S20" s="69">
        <f>J20+'Jan-23'!S20</f>
        <v>583</v>
      </c>
      <c r="T20" s="65">
        <f>IFERROR(O20/P20-1,"n/a")</f>
        <v>3.5081227436823106</v>
      </c>
      <c r="U20" s="65" t="str">
        <f t="shared" si="9"/>
        <v>n/a</v>
      </c>
      <c r="V20" s="65">
        <f t="shared" si="10"/>
        <v>5.0692588092345083</v>
      </c>
      <c r="W20" s="61">
        <f t="shared" si="11"/>
        <v>7.5677530017152659</v>
      </c>
      <c r="X20" s="69">
        <v>561984</v>
      </c>
      <c r="Y20" s="69">
        <v>8611</v>
      </c>
      <c r="Z20" s="71">
        <v>1753</v>
      </c>
      <c r="AA20" s="79">
        <v>254421</v>
      </c>
      <c r="AB20" s="10"/>
    </row>
    <row r="21" spans="1:28">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v>100</v>
      </c>
      <c r="G22" s="72">
        <v>103</v>
      </c>
      <c r="H22" s="72">
        <v>0</v>
      </c>
      <c r="I22" s="72">
        <v>120</v>
      </c>
      <c r="J22" s="72">
        <v>95</v>
      </c>
      <c r="K22" s="65">
        <f>IFERROR(F22/G22-1,"n/a")</f>
        <v>-2.9126213592232997E-2</v>
      </c>
      <c r="L22" s="65" t="str">
        <f t="shared" si="0"/>
        <v>n/a</v>
      </c>
      <c r="M22" s="65">
        <f t="shared" ref="M22:M23" si="13">IFERROR(F22/I22-1,"n/a")</f>
        <v>-0.16666666666666663</v>
      </c>
      <c r="N22" s="61">
        <f t="shared" si="12"/>
        <v>5.2631578947368363E-2</v>
      </c>
      <c r="O22" s="69">
        <f>F22+'Jan-23'!O22</f>
        <v>220</v>
      </c>
      <c r="P22" s="69">
        <f>G22+'Jan-23'!P22</f>
        <v>203</v>
      </c>
      <c r="Q22" s="69">
        <f>H22+'Jan-23'!Q22</f>
        <v>0</v>
      </c>
      <c r="R22" s="69">
        <f>I22+'Jan-23'!R22</f>
        <v>246</v>
      </c>
      <c r="S22" s="69">
        <f>J22+'Jan-23'!S22</f>
        <v>208</v>
      </c>
      <c r="T22" s="65">
        <f>IFERROR(O22/P22-1,"n/a")</f>
        <v>8.3743842364532028E-2</v>
      </c>
      <c r="U22" s="65" t="str">
        <f t="shared" ref="U22:U23" si="14">IFERROR(O22/Q22-1,"n/a")</f>
        <v>n/a</v>
      </c>
      <c r="V22" s="65">
        <f t="shared" ref="V22:V23" si="15">IFERROR(O22/R22-1,"n/a")</f>
        <v>-0.10569105691056913</v>
      </c>
      <c r="W22" s="61">
        <f t="shared" ref="W22:W23" si="16">IFERROR(O22/S22-1,"n/a")</f>
        <v>5.7692307692307709E-2</v>
      </c>
      <c r="X22" s="69">
        <v>1140</v>
      </c>
      <c r="Y22" s="69">
        <v>411</v>
      </c>
      <c r="Z22" s="71">
        <v>406</v>
      </c>
      <c r="AA22" s="79">
        <v>1205</v>
      </c>
      <c r="AB22" s="10"/>
    </row>
    <row r="23" spans="1:28">
      <c r="A23" s="10"/>
      <c r="B23" s="13"/>
      <c r="C23" s="34"/>
      <c r="D23" s="27" t="s">
        <v>11</v>
      </c>
      <c r="E23" s="33"/>
      <c r="F23" s="74">
        <v>342407</v>
      </c>
      <c r="G23" s="72">
        <v>174835</v>
      </c>
      <c r="H23" s="72">
        <v>0</v>
      </c>
      <c r="I23" s="72">
        <v>329055</v>
      </c>
      <c r="J23" s="72">
        <v>305578</v>
      </c>
      <c r="K23" s="65">
        <f>IFERROR(F23/G23-1,"n/a")</f>
        <v>0.95845797466182403</v>
      </c>
      <c r="L23" s="65" t="str">
        <f t="shared" si="0"/>
        <v>n/a</v>
      </c>
      <c r="M23" s="65">
        <f t="shared" si="13"/>
        <v>4.0576803269970041E-2</v>
      </c>
      <c r="N23" s="61">
        <f t="shared" si="12"/>
        <v>0.12052241980770861</v>
      </c>
      <c r="O23" s="69">
        <f>F23+'Jan-23'!O23</f>
        <v>749392</v>
      </c>
      <c r="P23" s="69">
        <f>G23+'Jan-23'!P23</f>
        <v>319653</v>
      </c>
      <c r="Q23" s="69">
        <f>H23+'Jan-23'!Q23</f>
        <v>0</v>
      </c>
      <c r="R23" s="69">
        <f>I23+'Jan-23'!R23</f>
        <v>686339</v>
      </c>
      <c r="S23" s="69">
        <f>J23+'Jan-23'!S23</f>
        <v>673974</v>
      </c>
      <c r="T23" s="65">
        <f>IFERROR(O23/P23-1,"n/a")</f>
        <v>1.3443922002921918</v>
      </c>
      <c r="U23" s="65" t="str">
        <f t="shared" si="14"/>
        <v>n/a</v>
      </c>
      <c r="V23" s="65">
        <f t="shared" si="15"/>
        <v>9.1868595548264098E-2</v>
      </c>
      <c r="W23" s="61">
        <f t="shared" si="16"/>
        <v>0.11190045906815405</v>
      </c>
      <c r="X23" s="69">
        <v>3212646</v>
      </c>
      <c r="Y23" s="69">
        <v>687449</v>
      </c>
      <c r="Z23" s="71">
        <v>833999</v>
      </c>
      <c r="AA23" s="79">
        <v>3859183</v>
      </c>
      <c r="AB23" s="10"/>
    </row>
    <row r="24" spans="1:28">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A25" s="10"/>
      <c r="B25" s="13"/>
      <c r="C25" s="34"/>
      <c r="D25" s="27" t="s">
        <v>5</v>
      </c>
      <c r="E25" s="33"/>
      <c r="F25" s="74">
        <v>5</v>
      </c>
      <c r="G25" s="72">
        <v>6</v>
      </c>
      <c r="H25" s="72">
        <v>4</v>
      </c>
      <c r="I25" s="72">
        <v>3</v>
      </c>
      <c r="J25" s="72">
        <v>7</v>
      </c>
      <c r="K25" s="65">
        <f>IFERROR(F25/G25-1,"n/a")</f>
        <v>-0.16666666666666663</v>
      </c>
      <c r="L25" s="65">
        <f t="shared" si="0"/>
        <v>0.25</v>
      </c>
      <c r="M25" s="65">
        <f t="shared" ref="M25:M26" si="17">IFERROR(F25/I25-1,"n/a")</f>
        <v>0.66666666666666674</v>
      </c>
      <c r="N25" s="61">
        <f t="shared" si="12"/>
        <v>-0.2857142857142857</v>
      </c>
      <c r="O25" s="69">
        <f>F25+'Jan-23'!O25</f>
        <v>9</v>
      </c>
      <c r="P25" s="69">
        <f>G25+'Jan-23'!P25</f>
        <v>9</v>
      </c>
      <c r="Q25" s="69">
        <f>H25+'Jan-23'!Q25</f>
        <v>5</v>
      </c>
      <c r="R25" s="69">
        <f>I25+'Jan-23'!R25</f>
        <v>8</v>
      </c>
      <c r="S25" s="69">
        <f>J25+'Jan-23'!S25</f>
        <v>11</v>
      </c>
      <c r="T25" s="65">
        <f>IFERROR(O25/P25-1,"n/a")</f>
        <v>0</v>
      </c>
      <c r="U25" s="65">
        <f t="shared" ref="U25:U26" si="18">IFERROR(O25/Q25-1,"n/a")</f>
        <v>0.8</v>
      </c>
      <c r="V25" s="65">
        <f t="shared" ref="V25:V26" si="19">IFERROR(O25/R25-1,"n/a")</f>
        <v>0.125</v>
      </c>
      <c r="W25" s="61">
        <f t="shared" ref="W25:W26" si="20">IFERROR(O25/S25-1,"n/a")</f>
        <v>-0.18181818181818177</v>
      </c>
      <c r="X25" s="69">
        <v>283</v>
      </c>
      <c r="Y25" s="69">
        <v>107</v>
      </c>
      <c r="Z25" s="71">
        <v>32</v>
      </c>
      <c r="AA25" s="79">
        <v>372</v>
      </c>
      <c r="AB25" s="10"/>
    </row>
    <row r="26" spans="1:28">
      <c r="A26" s="10"/>
      <c r="B26" s="13"/>
      <c r="C26" s="34"/>
      <c r="D26" s="27" t="s">
        <v>11</v>
      </c>
      <c r="E26" s="33"/>
      <c r="F26" s="74">
        <v>21884</v>
      </c>
      <c r="G26" s="72">
        <v>5662</v>
      </c>
      <c r="H26" s="72">
        <v>4030</v>
      </c>
      <c r="I26" s="72">
        <v>16515</v>
      </c>
      <c r="J26" s="72">
        <v>24890</v>
      </c>
      <c r="K26" s="65">
        <f>IFERROR(F26/G26-1,"n/a")</f>
        <v>2.8650653479335926</v>
      </c>
      <c r="L26" s="65">
        <f t="shared" si="0"/>
        <v>4.4302729528535982</v>
      </c>
      <c r="M26" s="65">
        <f t="shared" si="17"/>
        <v>0.32509839539812302</v>
      </c>
      <c r="N26" s="61">
        <f t="shared" si="12"/>
        <v>-0.12077139413419047</v>
      </c>
      <c r="O26" s="69">
        <f>F26+'Jan-23'!O26</f>
        <v>36729</v>
      </c>
      <c r="P26" s="69">
        <f>G26+'Jan-23'!P26</f>
        <v>7364</v>
      </c>
      <c r="Q26" s="69">
        <f>H26+'Jan-23'!Q26</f>
        <v>4674</v>
      </c>
      <c r="R26" s="69">
        <f>I26+'Jan-23'!R26</f>
        <v>39656</v>
      </c>
      <c r="S26" s="69">
        <f>J26+'Jan-23'!S26</f>
        <v>44605</v>
      </c>
      <c r="T26" s="65">
        <f>IFERROR(O26/P26-1,"n/a")</f>
        <v>3.9876425855513311</v>
      </c>
      <c r="U26" s="65">
        <f t="shared" si="18"/>
        <v>6.8581514762516047</v>
      </c>
      <c r="V26" s="65">
        <f t="shared" si="19"/>
        <v>-7.3809763970143272E-2</v>
      </c>
      <c r="W26" s="61">
        <f t="shared" si="20"/>
        <v>-0.17657213316892728</v>
      </c>
      <c r="X26" s="69">
        <v>530405</v>
      </c>
      <c r="Y26" s="69">
        <v>147132</v>
      </c>
      <c r="Z26" s="71">
        <v>59180</v>
      </c>
      <c r="AA26" s="79">
        <v>902015</v>
      </c>
      <c r="AB26" s="10"/>
    </row>
    <row r="27" spans="1:28">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c r="B28" s="13"/>
      <c r="C28" s="34"/>
      <c r="D28" s="27" t="s">
        <v>5</v>
      </c>
      <c r="E28" s="33"/>
      <c r="F28" s="75">
        <v>57</v>
      </c>
      <c r="G28" s="72">
        <v>1</v>
      </c>
      <c r="H28" s="72">
        <v>1</v>
      </c>
      <c r="I28" s="72">
        <v>1</v>
      </c>
      <c r="J28" s="72">
        <v>2</v>
      </c>
      <c r="K28" s="65">
        <f>IFERROR(F28/G28-1,"n/a")</f>
        <v>56</v>
      </c>
      <c r="L28" s="65">
        <f t="shared" si="0"/>
        <v>56</v>
      </c>
      <c r="M28" s="65">
        <f t="shared" ref="M28:M31" si="21">IFERROR(F28/I28-1,"n/a")</f>
        <v>56</v>
      </c>
      <c r="N28" s="61">
        <f t="shared" si="12"/>
        <v>27.5</v>
      </c>
      <c r="O28" s="69">
        <f>F28+'Jan-23'!O28</f>
        <v>141</v>
      </c>
      <c r="P28" s="69">
        <f>G28+'Jan-23'!P28</f>
        <v>1</v>
      </c>
      <c r="Q28" s="69">
        <f>H28+'Jan-23'!Q28</f>
        <v>2</v>
      </c>
      <c r="R28" s="69">
        <f>I28+'Jan-23'!R28</f>
        <v>1</v>
      </c>
      <c r="S28" s="69">
        <f>J28+'Jan-23'!S28</f>
        <v>3</v>
      </c>
      <c r="T28" s="65">
        <f>IFERROR(O28/P28-1,"n/a")</f>
        <v>140</v>
      </c>
      <c r="U28" s="65">
        <f t="shared" ref="U28:U31" si="22">IFERROR(O28/Q28-1,"n/a")</f>
        <v>69.5</v>
      </c>
      <c r="V28" s="65">
        <f t="shared" ref="V28:V31" si="23">IFERROR(O28/R28-1,"n/a")</f>
        <v>140</v>
      </c>
      <c r="W28" s="61">
        <f t="shared" ref="W28:W31" si="24">IFERROR(O28/S28-1,"n/a")</f>
        <v>46</v>
      </c>
      <c r="X28" s="69">
        <v>605</v>
      </c>
      <c r="Y28" s="69">
        <v>127</v>
      </c>
      <c r="Z28" s="71">
        <v>37</v>
      </c>
      <c r="AA28" s="79">
        <f>282+81</f>
        <v>363</v>
      </c>
      <c r="AB28" s="10"/>
    </row>
    <row r="29" spans="1:28">
      <c r="A29" s="10"/>
      <c r="B29" s="13"/>
      <c r="C29" s="34"/>
      <c r="D29" s="27" t="s">
        <v>11</v>
      </c>
      <c r="E29" s="33"/>
      <c r="F29" s="75">
        <f>185364+492</f>
        <v>185856</v>
      </c>
      <c r="G29" s="72">
        <v>1983</v>
      </c>
      <c r="H29" s="72">
        <v>639</v>
      </c>
      <c r="I29" s="72">
        <v>892</v>
      </c>
      <c r="J29" s="72">
        <v>3305</v>
      </c>
      <c r="K29" s="65">
        <f>IFERROR(F29/G29-1,"n/a")</f>
        <v>92.724659606656587</v>
      </c>
      <c r="L29" s="65">
        <f t="shared" si="0"/>
        <v>289.85446009389671</v>
      </c>
      <c r="M29" s="65">
        <f t="shared" si="21"/>
        <v>207.35874439461884</v>
      </c>
      <c r="N29" s="61">
        <f t="shared" si="12"/>
        <v>55.234795763993951</v>
      </c>
      <c r="O29" s="69">
        <f>F29+'Jan-23'!O29</f>
        <v>405274</v>
      </c>
      <c r="P29" s="69">
        <f>G29+'Jan-23'!P29</f>
        <v>1983</v>
      </c>
      <c r="Q29" s="69">
        <f>H29+'Jan-23'!Q29</f>
        <v>1283</v>
      </c>
      <c r="R29" s="69">
        <f>I29+'Jan-23'!R29</f>
        <v>892</v>
      </c>
      <c r="S29" s="69">
        <f>J29+'Jan-23'!S29</f>
        <v>4657</v>
      </c>
      <c r="T29" s="65">
        <f>IFERROR(O29/P29-1,"n/a")</f>
        <v>203.37418053454363</v>
      </c>
      <c r="U29" s="65">
        <f t="shared" si="22"/>
        <v>314.87996882307095</v>
      </c>
      <c r="V29" s="65">
        <f t="shared" si="23"/>
        <v>453.34304932735427</v>
      </c>
      <c r="W29" s="61">
        <f t="shared" si="24"/>
        <v>86.024694009018688</v>
      </c>
      <c r="X29" s="69">
        <v>1098243</v>
      </c>
      <c r="Y29" s="69">
        <v>165083</v>
      </c>
      <c r="Z29" s="71">
        <f>20768+8294</f>
        <v>29062</v>
      </c>
      <c r="AA29" s="79">
        <f>659951+168729+38484</f>
        <v>867164</v>
      </c>
      <c r="AB29" s="10"/>
    </row>
    <row r="30" spans="1:28" ht="15.75" thickBot="1">
      <c r="A30" s="10"/>
      <c r="B30" s="13"/>
      <c r="C30" s="36" t="s">
        <v>12</v>
      </c>
      <c r="D30" s="37"/>
      <c r="E30" s="38"/>
      <c r="F30" s="76">
        <f t="shared" ref="F30:J31" si="25">F13+F16+F19+F22+F25+F28</f>
        <v>242</v>
      </c>
      <c r="G30" s="76">
        <f t="shared" si="25"/>
        <v>184</v>
      </c>
      <c r="H30" s="76">
        <f>H13+H16+H19+H22+H25+H28</f>
        <v>5</v>
      </c>
      <c r="I30" s="76">
        <f t="shared" si="25"/>
        <v>193</v>
      </c>
      <c r="J30" s="76">
        <f t="shared" si="25"/>
        <v>188</v>
      </c>
      <c r="K30" s="67">
        <f>IFERROR(F30/G30-1,"n/a")</f>
        <v>0.31521739130434789</v>
      </c>
      <c r="L30" s="67">
        <f t="shared" si="0"/>
        <v>47.4</v>
      </c>
      <c r="M30" s="67">
        <f t="shared" si="21"/>
        <v>0.25388601036269431</v>
      </c>
      <c r="N30" s="63">
        <f t="shared" si="12"/>
        <v>0.2872340425531914</v>
      </c>
      <c r="O30" s="47">
        <f t="shared" ref="O30:S31" si="26">O13+O16+O19+O22+O25+O28</f>
        <v>545</v>
      </c>
      <c r="P30" s="47">
        <f t="shared" si="26"/>
        <v>370</v>
      </c>
      <c r="Q30" s="47">
        <f t="shared" si="26"/>
        <v>7</v>
      </c>
      <c r="R30" s="47">
        <f t="shared" si="26"/>
        <v>405</v>
      </c>
      <c r="S30" s="47">
        <f t="shared" si="26"/>
        <v>406</v>
      </c>
      <c r="T30" s="67">
        <f>IFERROR(O30/P30-1,"n/a")</f>
        <v>0.47297297297297303</v>
      </c>
      <c r="U30" s="67">
        <f t="shared" si="22"/>
        <v>76.857142857142861</v>
      </c>
      <c r="V30" s="67">
        <f t="shared" si="23"/>
        <v>0.34567901234567899</v>
      </c>
      <c r="W30" s="63">
        <f t="shared" si="24"/>
        <v>0.3423645320197044</v>
      </c>
      <c r="X30" s="47">
        <f t="shared" ref="X30:AA31" si="27">X13+X16+X19+X22+X25+X28</f>
        <v>3627</v>
      </c>
      <c r="Y30" s="47">
        <f t="shared" si="27"/>
        <v>1062</v>
      </c>
      <c r="Z30" s="47">
        <f t="shared" si="27"/>
        <v>667</v>
      </c>
      <c r="AA30" s="81">
        <f t="shared" si="27"/>
        <v>3344</v>
      </c>
      <c r="AB30" s="10"/>
    </row>
    <row r="31" spans="1:28" ht="16.5" thickTop="1" thickBot="1">
      <c r="A31" s="10"/>
      <c r="B31" s="13"/>
      <c r="C31" s="39" t="s">
        <v>13</v>
      </c>
      <c r="D31" s="40"/>
      <c r="E31" s="41"/>
      <c r="F31" s="77">
        <f t="shared" si="25"/>
        <v>723641</v>
      </c>
      <c r="G31" s="77">
        <f t="shared" si="25"/>
        <v>241516</v>
      </c>
      <c r="H31" s="77">
        <f t="shared" si="25"/>
        <v>4669</v>
      </c>
      <c r="I31" s="77">
        <f t="shared" si="25"/>
        <v>494948</v>
      </c>
      <c r="J31" s="77">
        <f t="shared" si="25"/>
        <v>513727</v>
      </c>
      <c r="K31" s="68">
        <f>IFERROR(F31/G31-1,"n/a")</f>
        <v>1.9962445552261547</v>
      </c>
      <c r="L31" s="68">
        <f t="shared" si="0"/>
        <v>153.98843435425144</v>
      </c>
      <c r="M31" s="68">
        <f t="shared" si="21"/>
        <v>0.46205459967511731</v>
      </c>
      <c r="N31" s="64">
        <f t="shared" si="12"/>
        <v>0.40861002049726802</v>
      </c>
      <c r="O31" s="48">
        <f t="shared" si="26"/>
        <v>1557046</v>
      </c>
      <c r="P31" s="48">
        <f t="shared" si="26"/>
        <v>461472</v>
      </c>
      <c r="Q31" s="48">
        <f t="shared" si="26"/>
        <v>5957</v>
      </c>
      <c r="R31" s="48">
        <f t="shared" si="26"/>
        <v>1049986</v>
      </c>
      <c r="S31" s="48">
        <f t="shared" si="26"/>
        <v>1134579</v>
      </c>
      <c r="T31" s="68">
        <f>IFERROR(O31/P31-1,"n/a")</f>
        <v>2.3740855349837044</v>
      </c>
      <c r="U31" s="68">
        <f t="shared" si="22"/>
        <v>260.38089642437467</v>
      </c>
      <c r="V31" s="68">
        <f t="shared" si="23"/>
        <v>0.48292072465728109</v>
      </c>
      <c r="W31" s="64">
        <f t="shared" si="24"/>
        <v>0.3723557372382178</v>
      </c>
      <c r="X31" s="48">
        <f t="shared" si="27"/>
        <v>7627084</v>
      </c>
      <c r="Y31" s="48">
        <f t="shared" si="27"/>
        <v>1554247</v>
      </c>
      <c r="Z31" s="48">
        <f t="shared" si="27"/>
        <v>1323431</v>
      </c>
      <c r="AA31" s="82">
        <f t="shared" si="27"/>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c r="A34" s="10"/>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B34" s="10"/>
    </row>
    <row r="35" spans="1:28">
      <c r="A35" s="10"/>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B35" s="10"/>
    </row>
    <row r="36" spans="1:28">
      <c r="A36" s="10"/>
      <c r="B36" s="10"/>
      <c r="C36" s="28" t="s">
        <v>7</v>
      </c>
      <c r="D36" s="29"/>
      <c r="E36" s="29"/>
      <c r="F36" s="121" t="str">
        <f>F9</f>
        <v>February</v>
      </c>
      <c r="G36" s="121"/>
      <c r="H36" s="121"/>
      <c r="I36" s="121"/>
      <c r="J36" s="121"/>
      <c r="K36" s="121"/>
      <c r="L36" s="121"/>
      <c r="M36" s="121"/>
      <c r="N36" s="122"/>
      <c r="O36" s="123" t="s">
        <v>104</v>
      </c>
      <c r="P36" s="121"/>
      <c r="Q36" s="121"/>
      <c r="R36" s="121"/>
      <c r="S36" s="121"/>
      <c r="T36" s="121"/>
      <c r="U36" s="121"/>
      <c r="V36" s="121"/>
      <c r="W36" s="122"/>
      <c r="X36" s="123" t="s">
        <v>58</v>
      </c>
      <c r="Y36" s="121"/>
      <c r="Z36" s="121"/>
      <c r="AA36" s="124"/>
      <c r="AB36" s="10"/>
    </row>
    <row r="37" spans="1:28">
      <c r="A37" s="10"/>
      <c r="B37" s="10"/>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B37" s="10"/>
    </row>
    <row r="38" spans="1:28" ht="33.75">
      <c r="A38" s="10"/>
      <c r="B38" s="10"/>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c r="AB38" s="10"/>
    </row>
    <row r="39" spans="1:28">
      <c r="A39" s="10"/>
      <c r="B39" s="10"/>
      <c r="C39" s="32" t="s">
        <v>14</v>
      </c>
      <c r="D39" s="27"/>
      <c r="E39" s="33"/>
      <c r="F39" s="27"/>
      <c r="G39" s="27"/>
      <c r="H39" s="27"/>
      <c r="I39" s="27"/>
      <c r="J39" s="27"/>
      <c r="K39" s="27"/>
      <c r="L39" s="27"/>
      <c r="M39" s="27"/>
      <c r="N39" s="33"/>
      <c r="O39" s="27"/>
      <c r="P39" s="27"/>
      <c r="Q39" s="27"/>
      <c r="R39" s="27"/>
      <c r="S39" s="10"/>
      <c r="T39" s="27"/>
      <c r="U39" s="10"/>
      <c r="V39" s="27"/>
      <c r="W39" s="33"/>
      <c r="X39" s="34"/>
      <c r="Y39" s="27"/>
      <c r="Z39" s="89"/>
      <c r="AA39" s="86"/>
      <c r="AB39" s="10"/>
    </row>
    <row r="40" spans="1:28">
      <c r="A40" s="10"/>
      <c r="B40" s="10"/>
      <c r="C40" s="34"/>
      <c r="D40" s="27" t="s">
        <v>5</v>
      </c>
      <c r="E40" s="33"/>
      <c r="F40" s="75">
        <f t="shared" ref="F40:J41" si="28">F13</f>
        <v>61</v>
      </c>
      <c r="G40" s="75">
        <f t="shared" si="28"/>
        <v>59</v>
      </c>
      <c r="H40" s="75">
        <f t="shared" si="28"/>
        <v>0</v>
      </c>
      <c r="I40" s="75">
        <f t="shared" si="28"/>
        <v>55</v>
      </c>
      <c r="J40" s="75">
        <f t="shared" si="28"/>
        <v>62</v>
      </c>
      <c r="K40" s="65">
        <f>IFERROR(F40/G40-1,"n/a")</f>
        <v>3.3898305084745672E-2</v>
      </c>
      <c r="L40" s="65" t="str">
        <f t="shared" ref="L40:L41" si="29">IFERROR(F40/H40-1,"n/a")</f>
        <v>n/a</v>
      </c>
      <c r="M40" s="65">
        <f>IFERROR(F40/I40-1,"n/a")</f>
        <v>0.10909090909090913</v>
      </c>
      <c r="N40" s="61">
        <f t="shared" ref="N40:N41" si="30">IFERROR(F40/J40-1,"n/a")</f>
        <v>-1.6129032258064502E-2</v>
      </c>
      <c r="O40" s="109"/>
      <c r="P40" s="71">
        <f>+O13-'Mar-22'!M10+'Dec-22'!M13</f>
        <v>278</v>
      </c>
      <c r="Q40" s="71">
        <f>+P13-'Mar-22'!N10+'Dec-22'!N13</f>
        <v>234</v>
      </c>
      <c r="R40" s="83">
        <f>+Q13-'Mar-22'!O10+'Dec-22'!O13</f>
        <v>0</v>
      </c>
      <c r="S40" s="71">
        <f>+R13-'Mar-22'!P10+'Dec-22'!P13</f>
        <v>302</v>
      </c>
      <c r="T40" s="109"/>
      <c r="U40" s="65">
        <f>IFERROR(P40/Q40-1,"n/a")</f>
        <v>0.18803418803418803</v>
      </c>
      <c r="V40" s="65" t="str">
        <f>IFERROR(P40/R40-1,"n/a")</f>
        <v>n/a</v>
      </c>
      <c r="W40" s="61">
        <f>IFERROR(P40/S40-1,"n/a")</f>
        <v>-7.9470198675496651E-2</v>
      </c>
      <c r="X40" s="90"/>
      <c r="Y40" s="90">
        <v>308</v>
      </c>
      <c r="Z40" s="71">
        <v>145</v>
      </c>
      <c r="AA40" s="79">
        <v>331</v>
      </c>
      <c r="AB40" s="10"/>
    </row>
    <row r="41" spans="1:28">
      <c r="A41" s="10"/>
      <c r="B41" s="10"/>
      <c r="C41" s="34"/>
      <c r="D41" s="27" t="s">
        <v>11</v>
      </c>
      <c r="E41" s="33"/>
      <c r="F41" s="75">
        <f t="shared" si="28"/>
        <v>107254</v>
      </c>
      <c r="G41" s="75">
        <f t="shared" si="28"/>
        <v>44710</v>
      </c>
      <c r="H41" s="75">
        <f t="shared" si="28"/>
        <v>0</v>
      </c>
      <c r="I41" s="75">
        <f t="shared" si="28"/>
        <v>101463</v>
      </c>
      <c r="J41" s="75">
        <f t="shared" si="28"/>
        <v>119668</v>
      </c>
      <c r="K41" s="65">
        <f>IFERROR(F41/G41-1,"n/a")</f>
        <v>1.3988816819503467</v>
      </c>
      <c r="L41" s="65" t="str">
        <f t="shared" si="29"/>
        <v>n/a</v>
      </c>
      <c r="M41" s="65">
        <f t="shared" ref="M41" si="31">IFERROR(F41/I41-1,"n/a")</f>
        <v>5.7074992854538209E-2</v>
      </c>
      <c r="N41" s="61">
        <f t="shared" si="30"/>
        <v>-0.10373700571581379</v>
      </c>
      <c r="O41" s="110"/>
      <c r="P41" s="71">
        <f>+O14-'Mar-22'!M11+'Dec-22'!M14</f>
        <v>447072</v>
      </c>
      <c r="Q41" s="83">
        <f>+P14-'Mar-22'!N11+'Dec-22'!N14</f>
        <v>176367</v>
      </c>
      <c r="R41" s="83">
        <f>+Q14-'Mar-22'!O11+'Dec-22'!O14</f>
        <v>0</v>
      </c>
      <c r="S41" s="83">
        <f>+R14-'Mar-22'!P11+'Dec-22'!P14</f>
        <v>558175</v>
      </c>
      <c r="T41" s="110"/>
      <c r="U41" s="65">
        <f>IFERROR(P41/Q41-1,"n/a")</f>
        <v>1.5348959839425742</v>
      </c>
      <c r="V41" s="65" t="str">
        <f>IFERROR(P41/R41-1,"n/a")</f>
        <v>n/a</v>
      </c>
      <c r="W41" s="61">
        <f>IFERROR(P41/S41-1,"n/a")</f>
        <v>-0.19904689389528374</v>
      </c>
      <c r="X41" s="90"/>
      <c r="Y41" s="90">
        <v>237191</v>
      </c>
      <c r="Z41" s="85">
        <v>258885</v>
      </c>
      <c r="AA41" s="79">
        <v>606801</v>
      </c>
      <c r="AB41" s="10"/>
    </row>
    <row r="42" spans="1:28">
      <c r="A42" s="10"/>
      <c r="B42" s="10"/>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c r="AB42" s="10"/>
    </row>
    <row r="43" spans="1:28">
      <c r="A43" s="10"/>
      <c r="B43" s="10"/>
      <c r="C43" s="34"/>
      <c r="D43" s="27" t="s">
        <v>5</v>
      </c>
      <c r="E43" s="33"/>
      <c r="F43" s="75">
        <f t="shared" ref="F43:J44" si="32">F16</f>
        <v>17</v>
      </c>
      <c r="G43" s="75">
        <f t="shared" si="32"/>
        <v>13</v>
      </c>
      <c r="H43" s="75">
        <f t="shared" si="32"/>
        <v>0</v>
      </c>
      <c r="I43" s="75">
        <f t="shared" si="32"/>
        <v>14</v>
      </c>
      <c r="J43" s="75">
        <f t="shared" si="32"/>
        <v>21</v>
      </c>
      <c r="K43" s="65">
        <f>IFERROR(F43/G43-1,"n/a")</f>
        <v>0.30769230769230771</v>
      </c>
      <c r="L43" s="65" t="str">
        <f t="shared" ref="L43:L44" si="33">IFERROR(F43/H43-1,"n/a")</f>
        <v>n/a</v>
      </c>
      <c r="M43" s="65">
        <f t="shared" ref="M43:M44" si="34">IFERROR(F43/I43-1,"n/a")</f>
        <v>0.21428571428571419</v>
      </c>
      <c r="N43" s="61">
        <f t="shared" ref="N43:N44" si="35">IFERROR(F43/J43-1,"n/a")</f>
        <v>-0.19047619047619047</v>
      </c>
      <c r="O43" s="109"/>
      <c r="P43" s="71">
        <f>+O16-'Mar-22'!M13+'Dec-22'!M16</f>
        <v>765</v>
      </c>
      <c r="Q43" s="71">
        <f>+P16-'Mar-22'!N13+'Dec-22'!N16</f>
        <v>312</v>
      </c>
      <c r="R43" s="71">
        <f>+Q16-'Mar-22'!O13+'Dec-22'!O16</f>
        <v>0</v>
      </c>
      <c r="S43" s="71">
        <f>+R16-'Mar-22'!P13+'Dec-22'!P16</f>
        <v>771</v>
      </c>
      <c r="T43" s="109"/>
      <c r="U43" s="65">
        <f t="shared" ref="U43:U44" si="36">IFERROR(P43/Q43-1,"n/a")</f>
        <v>1.4519230769230771</v>
      </c>
      <c r="V43" s="65" t="str">
        <f t="shared" ref="V43:V44" si="37">IFERROR(P43/R43-1,"n/a")</f>
        <v>n/a</v>
      </c>
      <c r="W43" s="61">
        <f t="shared" ref="W43:W44" si="38">IFERROR(P43/S43-1,"n/a")</f>
        <v>-7.7821011673151474E-3</v>
      </c>
      <c r="X43" s="90"/>
      <c r="Y43" s="90">
        <v>336</v>
      </c>
      <c r="Z43" s="71">
        <v>43</v>
      </c>
      <c r="AA43" s="79">
        <v>781</v>
      </c>
      <c r="AB43" s="10"/>
    </row>
    <row r="44" spans="1:28">
      <c r="A44" s="10"/>
      <c r="B44" s="10"/>
      <c r="C44" s="34"/>
      <c r="D44" s="27" t="s">
        <v>11</v>
      </c>
      <c r="E44" s="33"/>
      <c r="F44" s="75">
        <f t="shared" si="32"/>
        <v>64480</v>
      </c>
      <c r="G44" s="75">
        <f t="shared" si="32"/>
        <v>14032</v>
      </c>
      <c r="H44" s="75">
        <f t="shared" si="32"/>
        <v>0</v>
      </c>
      <c r="I44" s="75">
        <f t="shared" si="32"/>
        <v>47023</v>
      </c>
      <c r="J44" s="75">
        <f t="shared" si="32"/>
        <v>59703</v>
      </c>
      <c r="K44" s="65">
        <f>IFERROR(F44/G44-1,"n/a")</f>
        <v>3.5952109464082094</v>
      </c>
      <c r="L44" s="65" t="str">
        <f t="shared" si="33"/>
        <v>n/a</v>
      </c>
      <c r="M44" s="65">
        <f t="shared" si="34"/>
        <v>0.37124385938795901</v>
      </c>
      <c r="N44" s="61">
        <f t="shared" si="35"/>
        <v>8.0012729678575534E-2</v>
      </c>
      <c r="O44" s="110"/>
      <c r="P44" s="71">
        <f>+O17-'Mar-22'!M14+'Dec-22'!M17</f>
        <v>1912608</v>
      </c>
      <c r="Q44" s="71">
        <f>+P17-'Mar-22'!N14+'Dec-22'!N17</f>
        <v>500969</v>
      </c>
      <c r="R44" s="71">
        <f>+Q17-'Mar-22'!O14+'Dec-22'!O17</f>
        <v>0</v>
      </c>
      <c r="S44" s="71">
        <f>+R17-'Mar-22'!P14+'Dec-22'!P17</f>
        <v>2413059</v>
      </c>
      <c r="T44" s="109"/>
      <c r="U44" s="65">
        <f t="shared" si="36"/>
        <v>2.8178170705173375</v>
      </c>
      <c r="V44" s="65" t="str">
        <f t="shared" si="37"/>
        <v>n/a</v>
      </c>
      <c r="W44" s="61">
        <f t="shared" si="38"/>
        <v>-0.20739277406810197</v>
      </c>
      <c r="X44" s="90"/>
      <c r="Y44" s="90">
        <v>533563</v>
      </c>
      <c r="Z44" s="85">
        <v>140552</v>
      </c>
      <c r="AA44" s="79">
        <v>2441594</v>
      </c>
      <c r="AB44" s="10"/>
    </row>
    <row r="45" spans="1:28">
      <c r="A45" s="10"/>
      <c r="B45" s="10"/>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c r="AB45" s="10"/>
    </row>
    <row r="46" spans="1:28">
      <c r="A46" s="10"/>
      <c r="B46" s="10"/>
      <c r="C46" s="34"/>
      <c r="D46" s="27" t="s">
        <v>5</v>
      </c>
      <c r="E46" s="33"/>
      <c r="F46" s="75">
        <f t="shared" ref="F46:J47" si="39">F19</f>
        <v>2</v>
      </c>
      <c r="G46" s="75">
        <f t="shared" si="39"/>
        <v>2</v>
      </c>
      <c r="H46" s="75">
        <f t="shared" si="39"/>
        <v>0</v>
      </c>
      <c r="I46" s="75">
        <f t="shared" si="39"/>
        <v>0</v>
      </c>
      <c r="J46" s="75">
        <f t="shared" si="39"/>
        <v>1</v>
      </c>
      <c r="K46" s="65">
        <f>IFERROR(F46/G46-1,"n/a")</f>
        <v>0</v>
      </c>
      <c r="L46" s="65" t="str">
        <f t="shared" ref="L46:L47" si="40">IFERROR(F46/H46-1,"n/a")</f>
        <v>n/a</v>
      </c>
      <c r="M46" s="65" t="str">
        <f t="shared" ref="M46:M47" si="41">IFERROR(F46/I46-1,"n/a")</f>
        <v>n/a</v>
      </c>
      <c r="N46" s="61">
        <f>IFERROR(F46/J46-1,"n/a")</f>
        <v>1</v>
      </c>
      <c r="O46" s="109"/>
      <c r="P46" s="71">
        <f>+O19-'Mar-22'!M16+'Dec-22'!M19</f>
        <v>471</v>
      </c>
      <c r="Q46" s="71">
        <f>+P19-'Mar-22'!N16+'Dec-22'!N19</f>
        <v>28</v>
      </c>
      <c r="R46" s="71">
        <f>+Q19-'Mar-22'!O16+'Dec-22'!O19</f>
        <v>1</v>
      </c>
      <c r="S46" s="71">
        <f>+R19-'Mar-22'!P16+'Dec-22'!P19</f>
        <v>186</v>
      </c>
      <c r="T46" s="109"/>
      <c r="U46" s="65">
        <f t="shared" ref="U46:U47" si="42">IFERROR(P46/Q46-1,"n/a")</f>
        <v>15.821428571428573</v>
      </c>
      <c r="V46" s="65">
        <f t="shared" ref="V46:V47" si="43">IFERROR(P46/R46-1,"n/a")</f>
        <v>470</v>
      </c>
      <c r="W46" s="61">
        <f t="shared" ref="W46:W47" si="44">IFERROR(P46/S46-1,"n/a")</f>
        <v>1.532258064516129</v>
      </c>
      <c r="X46" s="90"/>
      <c r="Y46" s="90">
        <v>33</v>
      </c>
      <c r="Z46" s="71">
        <v>4</v>
      </c>
      <c r="AA46" s="79">
        <v>188</v>
      </c>
      <c r="AB46" s="10"/>
    </row>
    <row r="47" spans="1:28">
      <c r="A47" s="10"/>
      <c r="B47" s="10"/>
      <c r="C47" s="34"/>
      <c r="D47" s="27" t="s">
        <v>11</v>
      </c>
      <c r="E47" s="33"/>
      <c r="F47" s="75">
        <f t="shared" si="39"/>
        <v>1760</v>
      </c>
      <c r="G47" s="75">
        <f t="shared" si="39"/>
        <v>294</v>
      </c>
      <c r="H47" s="75">
        <f t="shared" si="39"/>
        <v>0</v>
      </c>
      <c r="I47" s="75">
        <f t="shared" si="39"/>
        <v>0</v>
      </c>
      <c r="J47" s="75">
        <f t="shared" si="39"/>
        <v>583</v>
      </c>
      <c r="K47" s="65">
        <f>IFERROR(F47/G47-1,"n/a")</f>
        <v>4.9863945578231297</v>
      </c>
      <c r="L47" s="65" t="str">
        <f t="shared" si="40"/>
        <v>n/a</v>
      </c>
      <c r="M47" s="65" t="str">
        <f t="shared" si="41"/>
        <v>n/a</v>
      </c>
      <c r="N47" s="61">
        <f t="shared" ref="N47" si="45">IFERROR(F47/J47-1,"n/a")</f>
        <v>2.0188679245283021</v>
      </c>
      <c r="O47" s="110"/>
      <c r="P47" s="71">
        <f>+O20-'Mar-22'!M17+'Dec-22'!M20</f>
        <v>565507</v>
      </c>
      <c r="Q47" s="71">
        <f>+P20-'Mar-22'!N17+'Dec-22'!N20</f>
        <v>9719</v>
      </c>
      <c r="R47" s="71">
        <f>+Q20-'Mar-22'!O17+'Dec-22'!O20</f>
        <v>111</v>
      </c>
      <c r="S47" s="71">
        <f>+R20-'Mar-22'!P17+'Dec-22'!P20</f>
        <v>250106</v>
      </c>
      <c r="T47" s="109"/>
      <c r="U47" s="65">
        <f t="shared" si="42"/>
        <v>57.185718695339027</v>
      </c>
      <c r="V47" s="65">
        <f t="shared" si="43"/>
        <v>5093.6576576576581</v>
      </c>
      <c r="W47" s="61">
        <f t="shared" si="44"/>
        <v>1.2610693066139955</v>
      </c>
      <c r="X47" s="83"/>
      <c r="Y47" s="83">
        <v>10083</v>
      </c>
      <c r="Z47" s="85">
        <v>1753</v>
      </c>
      <c r="AA47" s="79">
        <f>176097+74816</f>
        <v>250913</v>
      </c>
      <c r="AB47" s="10"/>
    </row>
    <row r="48" spans="1:28">
      <c r="A48" s="10"/>
      <c r="B48" s="10"/>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c r="AB48" s="10"/>
    </row>
    <row r="49" spans="1:28">
      <c r="A49" s="10"/>
      <c r="B49" s="10"/>
      <c r="C49" s="34"/>
      <c r="D49" s="27" t="s">
        <v>5</v>
      </c>
      <c r="E49" s="35"/>
      <c r="F49" s="75">
        <f t="shared" ref="F49:J50" si="46">F22</f>
        <v>100</v>
      </c>
      <c r="G49" s="75">
        <f t="shared" si="46"/>
        <v>103</v>
      </c>
      <c r="H49" s="75">
        <f t="shared" si="46"/>
        <v>0</v>
      </c>
      <c r="I49" s="75">
        <f t="shared" si="46"/>
        <v>120</v>
      </c>
      <c r="J49" s="75">
        <f t="shared" si="46"/>
        <v>95</v>
      </c>
      <c r="K49" s="65">
        <f>IFERROR(F49/G49-1,"n/a")</f>
        <v>-2.9126213592232997E-2</v>
      </c>
      <c r="L49" s="65" t="str">
        <f t="shared" ref="L49:L50" si="47">IFERROR(F49/H49-1,"n/a")</f>
        <v>n/a</v>
      </c>
      <c r="M49" s="65">
        <f t="shared" ref="M49:M50" si="48">IFERROR(F49/I49-1,"n/a")</f>
        <v>-0.16666666666666663</v>
      </c>
      <c r="N49" s="61">
        <f t="shared" ref="N49:N50" si="49">IFERROR(F49/J49-1,"n/a")</f>
        <v>5.2631578947368363E-2</v>
      </c>
      <c r="O49" s="109"/>
      <c r="P49" s="71">
        <f>+O22-'Mar-22'!M19+'Dec-22'!M22</f>
        <v>1027</v>
      </c>
      <c r="Q49" s="71">
        <f>+P22-'Mar-22'!N19+'Dec-22'!N22</f>
        <v>614</v>
      </c>
      <c r="R49" s="71">
        <f>+Q22-'Mar-22'!O19+'Dec-22'!O22</f>
        <v>42</v>
      </c>
      <c r="S49" s="71">
        <f>+R22-'Mar-22'!P19+'Dec-22'!P22</f>
        <v>1135</v>
      </c>
      <c r="T49" s="109"/>
      <c r="U49" s="65">
        <f t="shared" ref="U49:U50" si="50">IFERROR(P49/Q49-1,"n/a")</f>
        <v>0.67263843648208477</v>
      </c>
      <c r="V49" s="65">
        <f t="shared" ref="V49:V50" si="51">IFERROR(P49/R49-1,"n/a")</f>
        <v>23.452380952380953</v>
      </c>
      <c r="W49" s="61">
        <f t="shared" ref="W49:W50" si="52">IFERROR(P49/S49-1,"n/a")</f>
        <v>-9.5154185022026438E-2</v>
      </c>
      <c r="X49" s="90"/>
      <c r="Y49" s="90">
        <v>744</v>
      </c>
      <c r="Z49" s="85">
        <v>406</v>
      </c>
      <c r="AA49" s="79">
        <v>1253</v>
      </c>
      <c r="AB49" s="10"/>
    </row>
    <row r="50" spans="1:28">
      <c r="A50" s="10"/>
      <c r="B50" s="10"/>
      <c r="C50" s="34"/>
      <c r="D50" s="27" t="s">
        <v>11</v>
      </c>
      <c r="E50" s="33"/>
      <c r="F50" s="75">
        <f t="shared" si="46"/>
        <v>342407</v>
      </c>
      <c r="G50" s="75">
        <f t="shared" si="46"/>
        <v>174835</v>
      </c>
      <c r="H50" s="75">
        <f t="shared" si="46"/>
        <v>0</v>
      </c>
      <c r="I50" s="75">
        <f t="shared" si="46"/>
        <v>329055</v>
      </c>
      <c r="J50" s="75">
        <f t="shared" si="46"/>
        <v>305578</v>
      </c>
      <c r="K50" s="65">
        <f>IFERROR(F50/G50-1,"n/a")</f>
        <v>0.95845797466182403</v>
      </c>
      <c r="L50" s="65" t="str">
        <f t="shared" si="47"/>
        <v>n/a</v>
      </c>
      <c r="M50" s="65">
        <f t="shared" si="48"/>
        <v>4.0576803269970041E-2</v>
      </c>
      <c r="N50" s="61">
        <f t="shared" si="49"/>
        <v>0.12052241980770861</v>
      </c>
      <c r="O50" s="110"/>
      <c r="P50" s="71">
        <f>+O23-'Mar-22'!M20+'Dec-22'!M23</f>
        <v>3358708</v>
      </c>
      <c r="Q50" s="71">
        <f>+P23-'Mar-22'!N20+'Dec-22'!N23</f>
        <v>1007102</v>
      </c>
      <c r="R50" s="71">
        <f>+Q23-'Mar-22'!O20+'Dec-22'!O23</f>
        <v>0</v>
      </c>
      <c r="S50" s="71">
        <f>+R23-'Mar-22'!P20+'Dec-22'!P23</f>
        <v>3479798</v>
      </c>
      <c r="T50" s="109"/>
      <c r="U50" s="65">
        <f t="shared" si="50"/>
        <v>2.3350226690047284</v>
      </c>
      <c r="V50" s="65" t="str">
        <f t="shared" si="51"/>
        <v>n/a</v>
      </c>
      <c r="W50" s="61">
        <f t="shared" si="52"/>
        <v>-3.4797996895222116E-2</v>
      </c>
      <c r="X50" s="83"/>
      <c r="Y50" s="83">
        <v>1290779</v>
      </c>
      <c r="Z50" s="85">
        <v>833999</v>
      </c>
      <c r="AA50" s="79">
        <v>3627458</v>
      </c>
      <c r="AB50" s="10"/>
    </row>
    <row r="51" spans="1:28">
      <c r="A51" s="10"/>
      <c r="B51" s="10"/>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c r="AB51" s="10"/>
    </row>
    <row r="52" spans="1:28">
      <c r="A52" s="10"/>
      <c r="B52" s="10"/>
      <c r="C52" s="34"/>
      <c r="D52" s="27" t="s">
        <v>5</v>
      </c>
      <c r="E52" s="33"/>
      <c r="F52" s="75">
        <f t="shared" ref="F52:J53" si="53">F25</f>
        <v>5</v>
      </c>
      <c r="G52" s="75">
        <f t="shared" si="53"/>
        <v>6</v>
      </c>
      <c r="H52" s="75">
        <f t="shared" si="53"/>
        <v>4</v>
      </c>
      <c r="I52" s="75">
        <f t="shared" si="53"/>
        <v>3</v>
      </c>
      <c r="J52" s="75">
        <f t="shared" si="53"/>
        <v>7</v>
      </c>
      <c r="K52" s="65">
        <f>IFERROR(F52/G52-1,"n/a")</f>
        <v>-0.16666666666666663</v>
      </c>
      <c r="L52" s="65">
        <f t="shared" ref="L52:L53" si="54">IFERROR(F52/H52-1,"n/a")</f>
        <v>0.25</v>
      </c>
      <c r="M52" s="65">
        <f t="shared" ref="M52:M53" si="55">IFERROR(F52/I52-1,"n/a")</f>
        <v>0.66666666666666674</v>
      </c>
      <c r="N52" s="61">
        <f t="shared" ref="N52:N53" si="56">IFERROR(F52/J52-1,"n/a")</f>
        <v>-0.2857142857142857</v>
      </c>
      <c r="O52" s="109"/>
      <c r="P52" s="71">
        <f>+O25-'Mar-22'!M22+'Dec-22'!M25</f>
        <v>269</v>
      </c>
      <c r="Q52" s="71">
        <f>+P25-'Mar-22'!N22+'Dec-22'!N25</f>
        <v>107</v>
      </c>
      <c r="R52" s="71">
        <f>+Q25-'Mar-22'!O22+'Dec-22'!O25</f>
        <v>28</v>
      </c>
      <c r="S52" s="71">
        <f>+R25-'Mar-22'!P22+'Dec-22'!P25</f>
        <v>360</v>
      </c>
      <c r="T52" s="109"/>
      <c r="U52" s="65">
        <f t="shared" ref="U52:U53" si="57">IFERROR(P52/Q52-1,"n/a")</f>
        <v>1.514018691588785</v>
      </c>
      <c r="V52" s="65">
        <f t="shared" ref="V52:V53" si="58">IFERROR(P52/R52-1,"n/a")</f>
        <v>8.6071428571428577</v>
      </c>
      <c r="W52" s="61">
        <f t="shared" ref="W52:W53" si="59">IFERROR(P52/S52-1,"n/a")</f>
        <v>-0.25277777777777777</v>
      </c>
      <c r="X52" s="90"/>
      <c r="Y52" s="90">
        <v>121</v>
      </c>
      <c r="Z52" s="71">
        <v>41</v>
      </c>
      <c r="AA52" s="79">
        <v>361</v>
      </c>
      <c r="AB52" s="10"/>
    </row>
    <row r="53" spans="1:28">
      <c r="A53" s="10"/>
      <c r="B53" s="10"/>
      <c r="C53" s="34"/>
      <c r="D53" s="27" t="s">
        <v>11</v>
      </c>
      <c r="E53" s="33"/>
      <c r="F53" s="75">
        <f t="shared" si="53"/>
        <v>21884</v>
      </c>
      <c r="G53" s="75">
        <f t="shared" si="53"/>
        <v>5662</v>
      </c>
      <c r="H53" s="75">
        <f t="shared" si="53"/>
        <v>4030</v>
      </c>
      <c r="I53" s="75">
        <f t="shared" si="53"/>
        <v>16515</v>
      </c>
      <c r="J53" s="75">
        <f t="shared" si="53"/>
        <v>24890</v>
      </c>
      <c r="K53" s="65">
        <f>IFERROR(F53/G53-1,"n/a")</f>
        <v>2.8650653479335926</v>
      </c>
      <c r="L53" s="65">
        <f t="shared" si="54"/>
        <v>4.4302729528535982</v>
      </c>
      <c r="M53" s="65">
        <f t="shared" si="55"/>
        <v>0.32509839539812302</v>
      </c>
      <c r="N53" s="61">
        <f t="shared" si="56"/>
        <v>-0.12077139413419047</v>
      </c>
      <c r="O53" s="110"/>
      <c r="P53" s="71">
        <f>+O26-'Mar-22'!M23+'Dec-22'!M26</f>
        <v>540613</v>
      </c>
      <c r="Q53" s="71">
        <f>+P26-'Mar-22'!N23+'Dec-22'!N26</f>
        <v>146532</v>
      </c>
      <c r="R53" s="71">
        <f>+Q26-'Mar-22'!O23+'Dec-22'!O26</f>
        <v>23633</v>
      </c>
      <c r="S53" s="71">
        <f>+R26-'Mar-22'!P23+'Dec-22'!P26</f>
        <v>865396</v>
      </c>
      <c r="T53" s="109"/>
      <c r="U53" s="65">
        <f t="shared" si="57"/>
        <v>2.689385253732973</v>
      </c>
      <c r="V53" s="65">
        <f t="shared" si="58"/>
        <v>21.875343798925233</v>
      </c>
      <c r="W53" s="61">
        <f t="shared" si="59"/>
        <v>-0.37529986272180593</v>
      </c>
      <c r="X53" s="83"/>
      <c r="Y53" s="83">
        <v>165689</v>
      </c>
      <c r="Z53" s="85">
        <v>67144</v>
      </c>
      <c r="AA53" s="79">
        <v>865961</v>
      </c>
      <c r="AB53" s="10"/>
    </row>
    <row r="54" spans="1:28">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B54" s="10"/>
    </row>
    <row r="55" spans="1:28">
      <c r="C55" s="34"/>
      <c r="D55" s="27" t="s">
        <v>5</v>
      </c>
      <c r="E55" s="33"/>
      <c r="F55" s="75">
        <f t="shared" ref="F55:J56" si="60">F28</f>
        <v>57</v>
      </c>
      <c r="G55" s="75">
        <f t="shared" si="60"/>
        <v>1</v>
      </c>
      <c r="H55" s="75">
        <f t="shared" si="60"/>
        <v>1</v>
      </c>
      <c r="I55" s="75">
        <f t="shared" si="60"/>
        <v>1</v>
      </c>
      <c r="J55" s="75">
        <f t="shared" si="60"/>
        <v>2</v>
      </c>
      <c r="K55" s="65">
        <f>IFERROR(F55/G55-1,"n/a")</f>
        <v>56</v>
      </c>
      <c r="L55" s="65">
        <f t="shared" ref="L55:L58" si="61">IFERROR(F55/H55-1,"n/a")</f>
        <v>56</v>
      </c>
      <c r="M55" s="65">
        <f t="shared" ref="M55:M58" si="62">IFERROR(F55/I55-1,"n/a")</f>
        <v>56</v>
      </c>
      <c r="N55" s="61">
        <f t="shared" ref="N55:N58" si="63">IFERROR(F55/J55-1,"n/a")</f>
        <v>27.5</v>
      </c>
      <c r="O55" s="109"/>
      <c r="P55" s="71">
        <f>+O28-'Mar-22'!M25+'Dec-22'!M28</f>
        <v>730</v>
      </c>
      <c r="Q55" s="71">
        <f>+P28-'Mar-22'!N25+'Dec-22'!N28</f>
        <v>125</v>
      </c>
      <c r="R55" s="71">
        <f>+Q28-'Mar-22'!O25+'Dec-22'!O28</f>
        <v>38</v>
      </c>
      <c r="S55" s="71">
        <f>+R28-'Mar-22'!P25+'Dec-22'!P28</f>
        <v>360</v>
      </c>
      <c r="T55" s="109"/>
      <c r="U55" s="65">
        <f t="shared" ref="U55" si="64">IFERROR(P55/Q55-1,"n/a")</f>
        <v>4.84</v>
      </c>
      <c r="V55" s="65">
        <f t="shared" ref="V55" si="65">IFERROR(P55/R55-1,"n/a")</f>
        <v>18.210526315789473</v>
      </c>
      <c r="W55" s="61">
        <f t="shared" ref="W55" si="66">IFERROR(P55/S55-1,"n/a")</f>
        <v>1.0277777777777777</v>
      </c>
      <c r="X55" s="90"/>
      <c r="Y55" s="90">
        <v>140</v>
      </c>
      <c r="Z55" s="71">
        <v>40</v>
      </c>
      <c r="AA55" s="79">
        <v>360</v>
      </c>
      <c r="AB55" s="10"/>
    </row>
    <row r="56" spans="1:28">
      <c r="C56" s="34"/>
      <c r="D56" s="27" t="s">
        <v>11</v>
      </c>
      <c r="E56" s="33"/>
      <c r="F56" s="75">
        <f t="shared" si="60"/>
        <v>185856</v>
      </c>
      <c r="G56" s="75">
        <f t="shared" si="60"/>
        <v>1983</v>
      </c>
      <c r="H56" s="75">
        <f t="shared" si="60"/>
        <v>639</v>
      </c>
      <c r="I56" s="75">
        <f t="shared" si="60"/>
        <v>892</v>
      </c>
      <c r="J56" s="75">
        <f t="shared" si="60"/>
        <v>3305</v>
      </c>
      <c r="K56" s="65">
        <f>IFERROR(F56/G56-1,"n/a")</f>
        <v>92.724659606656587</v>
      </c>
      <c r="L56" s="65">
        <f t="shared" si="61"/>
        <v>289.85446009389671</v>
      </c>
      <c r="M56" s="65">
        <f t="shared" si="62"/>
        <v>207.35874439461884</v>
      </c>
      <c r="N56" s="61">
        <f t="shared" si="63"/>
        <v>55.234795763993951</v>
      </c>
      <c r="O56" s="110"/>
      <c r="P56" s="83">
        <f>+O29-'Mar-22'!M26+'Dec-22'!M29</f>
        <v>1491917</v>
      </c>
      <c r="Q56" s="83">
        <f>+P29-'Mar-22'!N26+'Dec-22'!N29</f>
        <v>164927</v>
      </c>
      <c r="R56" s="83">
        <f>+Q29-'Mar-22'!O26+'Dec-22'!O29</f>
        <v>29453</v>
      </c>
      <c r="S56" s="83">
        <f>+R29-'Mar-22'!P26+'Dec-22'!P29</f>
        <v>861947</v>
      </c>
      <c r="T56" s="110"/>
      <c r="U56" s="65">
        <f>IFERROR(P56/Q56-1,"n/a")</f>
        <v>8.0459233479054362</v>
      </c>
      <c r="V56" s="65">
        <f>IFERROR(P56/R56-1,"n/a")</f>
        <v>49.654160866465219</v>
      </c>
      <c r="W56" s="61">
        <f>IFERROR(P56/S56-1,"n/a")</f>
        <v>0.73086860328999337</v>
      </c>
      <c r="X56" s="83"/>
      <c r="Y56" s="83">
        <v>174336</v>
      </c>
      <c r="Z56" s="85">
        <v>21928</v>
      </c>
      <c r="AA56" s="79">
        <f>706948+155011</f>
        <v>861959</v>
      </c>
      <c r="AB56" s="10"/>
    </row>
    <row r="57" spans="1:28" ht="15.75" thickBot="1">
      <c r="C57" s="36" t="s">
        <v>12</v>
      </c>
      <c r="D57" s="37"/>
      <c r="E57" s="38"/>
      <c r="F57" s="76">
        <f t="shared" ref="F57:J58" si="67">F40+F43+F46+F49+F52+F55</f>
        <v>242</v>
      </c>
      <c r="G57" s="76">
        <f t="shared" si="67"/>
        <v>184</v>
      </c>
      <c r="H57" s="76">
        <f t="shared" si="67"/>
        <v>5</v>
      </c>
      <c r="I57" s="76">
        <f t="shared" si="67"/>
        <v>193</v>
      </c>
      <c r="J57" s="76">
        <f t="shared" si="67"/>
        <v>188</v>
      </c>
      <c r="K57" s="67">
        <f>IFERROR(F57/G57-1,"n/a")</f>
        <v>0.31521739130434789</v>
      </c>
      <c r="L57" s="67">
        <f t="shared" si="61"/>
        <v>47.4</v>
      </c>
      <c r="M57" s="67">
        <f t="shared" si="62"/>
        <v>0.25388601036269431</v>
      </c>
      <c r="N57" s="63">
        <f t="shared" si="63"/>
        <v>0.2872340425531914</v>
      </c>
      <c r="O57" s="47"/>
      <c r="P57" s="47">
        <f t="shared" ref="P57:S58" si="68">P40+P43+P46+P49+P52+P55</f>
        <v>3540</v>
      </c>
      <c r="Q57" s="47">
        <f t="shared" si="68"/>
        <v>1420</v>
      </c>
      <c r="R57" s="47">
        <f t="shared" si="68"/>
        <v>109</v>
      </c>
      <c r="S57" s="47">
        <f t="shared" si="68"/>
        <v>3114</v>
      </c>
      <c r="T57" s="47"/>
      <c r="U57" s="67">
        <f>IFERROR(P57/Q57-1,"n/a")</f>
        <v>1.492957746478873</v>
      </c>
      <c r="V57" s="67">
        <f>IFERROR(P57/R57-1,"n/a")</f>
        <v>31.477064220183486</v>
      </c>
      <c r="W57" s="63">
        <f>IFERROR(P57/S57-1,"n/a")</f>
        <v>0.1368015414258188</v>
      </c>
      <c r="X57" s="47"/>
      <c r="Y57" s="47">
        <f t="shared" ref="Y57" si="69">Y40+Y43+Y46+Y49+Y52+Y55</f>
        <v>1682</v>
      </c>
      <c r="Z57" s="47">
        <f t="shared" ref="Z57:AA58" si="70">Z40+Z43+Z46+Z49+Z52+Z55</f>
        <v>679</v>
      </c>
      <c r="AA57" s="81">
        <f t="shared" si="70"/>
        <v>3274</v>
      </c>
      <c r="AB57" s="10"/>
    </row>
    <row r="58" spans="1:28" ht="16.5" thickTop="1" thickBot="1">
      <c r="C58" s="39" t="s">
        <v>13</v>
      </c>
      <c r="D58" s="40"/>
      <c r="E58" s="41"/>
      <c r="F58" s="77">
        <f t="shared" si="67"/>
        <v>723641</v>
      </c>
      <c r="G58" s="77">
        <f t="shared" si="67"/>
        <v>241516</v>
      </c>
      <c r="H58" s="77">
        <f t="shared" si="67"/>
        <v>4669</v>
      </c>
      <c r="I58" s="77">
        <f t="shared" si="67"/>
        <v>494948</v>
      </c>
      <c r="J58" s="77">
        <f t="shared" si="67"/>
        <v>513727</v>
      </c>
      <c r="K58" s="68">
        <f>IFERROR(F58/G58-1,"n/a")</f>
        <v>1.9962445552261547</v>
      </c>
      <c r="L58" s="68">
        <f t="shared" si="61"/>
        <v>153.98843435425144</v>
      </c>
      <c r="M58" s="68">
        <f t="shared" si="62"/>
        <v>0.46205459967511731</v>
      </c>
      <c r="N58" s="64">
        <f t="shared" si="63"/>
        <v>0.40861002049726802</v>
      </c>
      <c r="O58" s="48"/>
      <c r="P58" s="48">
        <f t="shared" si="68"/>
        <v>8316425</v>
      </c>
      <c r="Q58" s="48">
        <f t="shared" si="68"/>
        <v>2005616</v>
      </c>
      <c r="R58" s="48">
        <f t="shared" si="68"/>
        <v>53197</v>
      </c>
      <c r="S58" s="48">
        <f t="shared" si="68"/>
        <v>8428481</v>
      </c>
      <c r="T58" s="48"/>
      <c r="U58" s="68">
        <f>IFERROR(P58/Q58-1,"n/a")</f>
        <v>3.1465689344321151</v>
      </c>
      <c r="V58" s="68">
        <f>IFERROR(P58/R58-1,"n/a")</f>
        <v>155.33259394326748</v>
      </c>
      <c r="W58" s="64">
        <f>IFERROR(P58/S58-1,"n/a")</f>
        <v>-1.3294922299759593E-2</v>
      </c>
      <c r="X58" s="48"/>
      <c r="Y58" s="48">
        <f t="shared" ref="Y58" si="71">Y41+Y44+Y47+Y50+Y53+Y56</f>
        <v>2411641</v>
      </c>
      <c r="Z58" s="48">
        <f t="shared" si="70"/>
        <v>1324261</v>
      </c>
      <c r="AA58" s="82">
        <f t="shared" si="70"/>
        <v>8654686</v>
      </c>
      <c r="AB58" s="10"/>
    </row>
    <row r="59" spans="1:28" ht="15.75" thickTop="1">
      <c r="AB59" s="10"/>
    </row>
    <row r="60" spans="1:28">
      <c r="P60" s="112"/>
      <c r="Q60" s="112"/>
      <c r="R60" s="112"/>
      <c r="S60" s="112"/>
      <c r="AB60" s="10"/>
    </row>
    <row r="61" spans="1:28">
      <c r="P61" s="112"/>
      <c r="Q61" s="112"/>
      <c r="R61" s="112"/>
      <c r="S61" s="112"/>
      <c r="AB61" s="10"/>
    </row>
    <row r="62" spans="1:28" hidden="1">
      <c r="P62" s="112"/>
      <c r="Q62" s="112"/>
      <c r="R62" s="112"/>
      <c r="S62" s="112"/>
      <c r="AB62" s="10"/>
    </row>
    <row r="63" spans="1:28" hidden="1">
      <c r="P63" s="112"/>
      <c r="Q63" s="112"/>
      <c r="R63" s="112"/>
      <c r="S63" s="112"/>
      <c r="AB63" s="10"/>
    </row>
    <row r="64" spans="1:28" hidden="1">
      <c r="AB64" s="10"/>
    </row>
    <row r="65" spans="28:28" hidden="1">
      <c r="AB65" s="10"/>
    </row>
    <row r="66" spans="28:28" hidden="1">
      <c r="AB66" s="10"/>
    </row>
  </sheetData>
  <mergeCells count="6">
    <mergeCell ref="F9:N9"/>
    <mergeCell ref="O9:W9"/>
    <mergeCell ref="X9:AA9"/>
    <mergeCell ref="F36:N36"/>
    <mergeCell ref="O36:W36"/>
    <mergeCell ref="X36:AA3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29" zoomScaleNormal="100" zoomScalePageLayoutView="40" workbookViewId="0">
      <selection activeCell="X13" sqref="X13"/>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v>44972</v>
      </c>
    </row>
    <row r="4" spans="1:43" ht="15.75">
      <c r="A4" s="10"/>
      <c r="B4" s="12" t="s">
        <v>7</v>
      </c>
      <c r="C4" s="27"/>
      <c r="D4" s="25"/>
      <c r="E4" s="59" t="s">
        <v>100</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21" customFormat="1" ht="15">
      <c r="A9" s="10"/>
      <c r="B9"/>
      <c r="C9" s="28" t="s">
        <v>7</v>
      </c>
      <c r="D9" s="29"/>
      <c r="E9" s="29"/>
      <c r="F9" s="121" t="s">
        <v>33</v>
      </c>
      <c r="G9" s="121"/>
      <c r="H9" s="121"/>
      <c r="I9" s="121"/>
      <c r="J9" s="121"/>
      <c r="K9" s="121"/>
      <c r="L9" s="121"/>
      <c r="M9" s="121"/>
      <c r="N9" s="122"/>
      <c r="O9" s="123" t="s">
        <v>33</v>
      </c>
      <c r="P9" s="121"/>
      <c r="Q9" s="121"/>
      <c r="R9" s="121"/>
      <c r="S9" s="121"/>
      <c r="T9" s="121"/>
      <c r="U9" s="121"/>
      <c r="V9" s="121"/>
      <c r="W9" s="122"/>
      <c r="X9" s="123" t="s">
        <v>57</v>
      </c>
      <c r="Y9" s="121"/>
      <c r="Z9" s="121"/>
      <c r="AA9" s="124"/>
      <c r="AB9" s="10"/>
      <c r="AC9" s="20"/>
      <c r="AD9" s="20"/>
      <c r="AE9" s="20"/>
      <c r="AF9" s="20"/>
      <c r="AG9" s="20"/>
      <c r="AH9" s="20"/>
      <c r="AI9" s="20"/>
      <c r="AJ9" s="20"/>
      <c r="AK9" s="20"/>
      <c r="AL9" s="20"/>
      <c r="AM9" s="20"/>
      <c r="AN9" s="20"/>
      <c r="AO9" s="20"/>
      <c r="AP9" s="20"/>
      <c r="AQ9" s="20"/>
    </row>
    <row r="10" spans="1:43"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row>
    <row r="11" spans="1:43" s="55" customFormat="1" ht="27"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c r="AC11" s="49"/>
      <c r="AD11" s="49"/>
      <c r="AE11" s="49"/>
      <c r="AF11" s="49"/>
      <c r="AG11" s="49"/>
      <c r="AH11" s="49"/>
      <c r="AI11" s="49"/>
      <c r="AJ11" s="49"/>
      <c r="AK11" s="49"/>
      <c r="AL11" s="49"/>
      <c r="AM11" s="49"/>
      <c r="AN11" s="49"/>
      <c r="AO11" s="49"/>
      <c r="AP11" s="49"/>
      <c r="AQ11" s="49"/>
    </row>
    <row r="12" spans="1:43" ht="15">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row>
    <row r="13" spans="1:43" ht="15">
      <c r="A13" s="10"/>
      <c r="B13" s="13"/>
      <c r="C13" s="34"/>
      <c r="D13" s="27" t="s">
        <v>5</v>
      </c>
      <c r="E13" s="33"/>
      <c r="F13" s="75">
        <v>68</v>
      </c>
      <c r="G13" s="72">
        <v>64</v>
      </c>
      <c r="H13" s="72">
        <v>0</v>
      </c>
      <c r="I13" s="72">
        <v>61</v>
      </c>
      <c r="J13" s="72">
        <v>76</v>
      </c>
      <c r="K13" s="65">
        <f>IFERROR(F13/G13-1,"n/a")</f>
        <v>6.25E-2</v>
      </c>
      <c r="L13" s="65" t="str">
        <f t="shared" ref="L13:L31" si="0">IFERROR(F13/H13-1,"n/a")</f>
        <v>n/a</v>
      </c>
      <c r="M13" s="65">
        <f>IFERROR(F13/I13-1,"n/a")</f>
        <v>0.11475409836065564</v>
      </c>
      <c r="N13" s="61">
        <f t="shared" ref="N13:N14" si="1">IFERROR(F13/J13-1,"n/a")</f>
        <v>-0.10526315789473684</v>
      </c>
      <c r="O13" s="69">
        <f>F13</f>
        <v>68</v>
      </c>
      <c r="P13" s="69">
        <f t="shared" ref="P13:S14" si="2">G13</f>
        <v>64</v>
      </c>
      <c r="Q13" s="69">
        <f t="shared" si="2"/>
        <v>0</v>
      </c>
      <c r="R13" s="69">
        <f t="shared" si="2"/>
        <v>61</v>
      </c>
      <c r="S13" s="69">
        <f t="shared" si="2"/>
        <v>76</v>
      </c>
      <c r="T13" s="65">
        <f>IFERROR(O13/P13-1,"n/a")</f>
        <v>6.25E-2</v>
      </c>
      <c r="U13" s="65" t="str">
        <f>IFERROR(O13/Q13-1,"n/a")</f>
        <v>n/a</v>
      </c>
      <c r="V13" s="65">
        <f>IFERROR(O13/R13-1,"n/a")</f>
        <v>0.11475409836065564</v>
      </c>
      <c r="W13" s="61">
        <f>IFERROR(O13/S13-1,"n/a")</f>
        <v>-0.10526315789473684</v>
      </c>
      <c r="X13" s="69">
        <v>346</v>
      </c>
      <c r="Y13" s="69">
        <v>111</v>
      </c>
      <c r="Z13" s="71">
        <v>145</v>
      </c>
      <c r="AA13" s="79">
        <v>386</v>
      </c>
    </row>
    <row r="14" spans="1:43" ht="15">
      <c r="A14" s="10"/>
      <c r="B14" s="13"/>
      <c r="C14" s="34"/>
      <c r="D14" s="27" t="s">
        <v>11</v>
      </c>
      <c r="E14" s="33"/>
      <c r="F14" s="75">
        <v>115964</v>
      </c>
      <c r="G14" s="72">
        <v>50794</v>
      </c>
      <c r="H14" s="72">
        <v>0</v>
      </c>
      <c r="I14" s="72">
        <v>108796</v>
      </c>
      <c r="J14" s="72">
        <v>156866</v>
      </c>
      <c r="K14" s="65">
        <f>IFERROR(F14/G14-1,"n/a")</f>
        <v>1.2830255541993147</v>
      </c>
      <c r="L14" s="65" t="str">
        <f t="shared" si="0"/>
        <v>n/a</v>
      </c>
      <c r="M14" s="65">
        <f t="shared" ref="M14" si="3">IFERROR(F14/I14-1,"n/a")</f>
        <v>6.5884775175558019E-2</v>
      </c>
      <c r="N14" s="61">
        <f t="shared" si="1"/>
        <v>-0.2607448395445795</v>
      </c>
      <c r="O14" s="69">
        <f>F14</f>
        <v>115964</v>
      </c>
      <c r="P14" s="69">
        <f t="shared" si="2"/>
        <v>50794</v>
      </c>
      <c r="Q14" s="69">
        <f t="shared" si="2"/>
        <v>0</v>
      </c>
      <c r="R14" s="69">
        <f t="shared" si="2"/>
        <v>108796</v>
      </c>
      <c r="S14" s="69">
        <f t="shared" si="2"/>
        <v>156866</v>
      </c>
      <c r="T14" s="65">
        <f>IFERROR(O14/P14-1,"n/a")</f>
        <v>1.2830255541993147</v>
      </c>
      <c r="U14" s="65" t="str">
        <f>IFERROR(O14/Q14-1,"n/a")</f>
        <v>n/a</v>
      </c>
      <c r="V14" s="65">
        <f>IFERROR(O14/R14-1,"n/a")</f>
        <v>6.5884775175558019E-2</v>
      </c>
      <c r="W14" s="61">
        <f>IFERROR(O14/S14-1,"n/a")</f>
        <v>-0.2607448395445795</v>
      </c>
      <c r="X14" s="69">
        <v>380182</v>
      </c>
      <c r="Y14" s="69">
        <v>80863</v>
      </c>
      <c r="Z14" s="71">
        <v>258885</v>
      </c>
      <c r="AA14" s="79">
        <v>733296</v>
      </c>
    </row>
    <row r="15" spans="1:43" ht="15">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row>
    <row r="16" spans="1:43" ht="15">
      <c r="A16" s="10"/>
      <c r="B16" s="13"/>
      <c r="C16" s="34"/>
      <c r="D16" s="27" t="s">
        <v>5</v>
      </c>
      <c r="E16" s="33"/>
      <c r="F16" s="75">
        <v>23</v>
      </c>
      <c r="G16" s="72">
        <v>16</v>
      </c>
      <c r="H16" s="72">
        <v>0</v>
      </c>
      <c r="I16" s="72">
        <v>19</v>
      </c>
      <c r="J16" s="72">
        <v>24</v>
      </c>
      <c r="K16" s="65">
        <f>IFERROR(F16/G16-1,"n/a")</f>
        <v>0.4375</v>
      </c>
      <c r="L16" s="65" t="str">
        <f t="shared" si="0"/>
        <v>n/a</v>
      </c>
      <c r="M16" s="65">
        <f t="shared" ref="M16:M17" si="4">IFERROR(F16/I16-1,"n/a")</f>
        <v>0.21052631578947367</v>
      </c>
      <c r="N16" s="61">
        <f t="shared" ref="N16:N17" si="5">IFERROR(F16/J16-1,"n/a")</f>
        <v>-4.166666666666663E-2</v>
      </c>
      <c r="O16" s="69">
        <f t="shared" ref="O16:O17" si="6">F16</f>
        <v>23</v>
      </c>
      <c r="P16" s="69">
        <f t="shared" ref="P16:P17" si="7">G16</f>
        <v>16</v>
      </c>
      <c r="Q16" s="69">
        <f t="shared" ref="Q16:Q17" si="8">H16</f>
        <v>0</v>
      </c>
      <c r="R16" s="69">
        <f t="shared" ref="R16:R17" si="9">I16</f>
        <v>19</v>
      </c>
      <c r="S16" s="69">
        <f t="shared" ref="S16:S17" si="10">J16</f>
        <v>24</v>
      </c>
      <c r="T16" s="65">
        <f>IFERROR(O16/P16-1,"n/a")</f>
        <v>0.4375</v>
      </c>
      <c r="U16" s="65" t="str">
        <f t="shared" ref="U16:U17" si="11">IFERROR(O16/Q16-1,"n/a")</f>
        <v>n/a</v>
      </c>
      <c r="V16" s="65">
        <f t="shared" ref="V16:V17" si="12">IFERROR(O16/R16-1,"n/a")</f>
        <v>0.21052631578947367</v>
      </c>
      <c r="W16" s="61">
        <f t="shared" ref="W16:W17" si="13">IFERROR(O16/S16-1,"n/a")</f>
        <v>-4.166666666666663E-2</v>
      </c>
      <c r="X16" s="69">
        <v>778</v>
      </c>
      <c r="Y16" s="69">
        <v>283</v>
      </c>
      <c r="Z16" s="71">
        <v>43</v>
      </c>
      <c r="AA16" s="79">
        <v>827</v>
      </c>
    </row>
    <row r="17" spans="1:51" ht="15">
      <c r="A17" s="10"/>
      <c r="B17" s="13"/>
      <c r="C17" s="34"/>
      <c r="D17" s="27" t="s">
        <v>11</v>
      </c>
      <c r="E17" s="33"/>
      <c r="F17" s="75">
        <v>72958</v>
      </c>
      <c r="G17" s="72">
        <v>21828</v>
      </c>
      <c r="H17" s="72">
        <v>0</v>
      </c>
      <c r="I17" s="72">
        <v>64994</v>
      </c>
      <c r="J17" s="72">
        <v>74523</v>
      </c>
      <c r="K17" s="65">
        <f>IFERROR(F17/G17-1,"n/a")</f>
        <v>2.3424042514201942</v>
      </c>
      <c r="L17" s="65" t="str">
        <f t="shared" si="0"/>
        <v>n/a</v>
      </c>
      <c r="M17" s="65">
        <f t="shared" si="4"/>
        <v>0.1225343877896421</v>
      </c>
      <c r="N17" s="61">
        <f t="shared" si="5"/>
        <v>-2.1000228117493913E-2</v>
      </c>
      <c r="O17" s="69">
        <f t="shared" si="6"/>
        <v>72958</v>
      </c>
      <c r="P17" s="69">
        <f t="shared" si="7"/>
        <v>21828</v>
      </c>
      <c r="Q17" s="69">
        <f t="shared" si="8"/>
        <v>0</v>
      </c>
      <c r="R17" s="69">
        <f t="shared" si="9"/>
        <v>64994</v>
      </c>
      <c r="S17" s="69">
        <f t="shared" si="10"/>
        <v>74523</v>
      </c>
      <c r="T17" s="65">
        <f>IFERROR(O17/P17-1,"n/a")</f>
        <v>2.3424042514201942</v>
      </c>
      <c r="U17" s="65" t="str">
        <f t="shared" si="11"/>
        <v>n/a</v>
      </c>
      <c r="V17" s="65">
        <f t="shared" si="12"/>
        <v>0.1225343877896421</v>
      </c>
      <c r="W17" s="61">
        <f t="shared" si="13"/>
        <v>-2.1000228117493913E-2</v>
      </c>
      <c r="X17" s="69">
        <v>1843624</v>
      </c>
      <c r="Y17" s="69">
        <v>465109</v>
      </c>
      <c r="Z17" s="71">
        <v>140552</v>
      </c>
      <c r="AA17" s="79">
        <v>2552942</v>
      </c>
    </row>
    <row r="18" spans="1:51" ht="15">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row>
    <row r="19" spans="1:51" ht="15">
      <c r="A19" s="10"/>
      <c r="B19" s="13"/>
      <c r="C19" s="34"/>
      <c r="D19" s="27" t="s">
        <v>5</v>
      </c>
      <c r="E19" s="33"/>
      <c r="F19" s="75">
        <v>4</v>
      </c>
      <c r="G19" s="72">
        <v>3</v>
      </c>
      <c r="H19" s="72">
        <v>0</v>
      </c>
      <c r="I19" s="72">
        <v>1</v>
      </c>
      <c r="J19" s="72">
        <v>0</v>
      </c>
      <c r="K19" s="65">
        <f>IFERROR(F19/G19-1,"n/a")</f>
        <v>0.33333333333333326</v>
      </c>
      <c r="L19" s="65" t="str">
        <f t="shared" si="0"/>
        <v>n/a</v>
      </c>
      <c r="M19" s="65">
        <f t="shared" ref="M19:M20" si="14">IFERROR(F19/I19-1,"n/a")</f>
        <v>3</v>
      </c>
      <c r="N19" s="61" t="str">
        <f>IFERROR(F19/J19-1,"n/a")</f>
        <v>n/a</v>
      </c>
      <c r="O19" s="69">
        <f>F19</f>
        <v>4</v>
      </c>
      <c r="P19" s="69">
        <f t="shared" ref="P19:S20" si="15">G19</f>
        <v>3</v>
      </c>
      <c r="Q19" s="69">
        <f t="shared" si="15"/>
        <v>0</v>
      </c>
      <c r="R19" s="69">
        <f t="shared" si="15"/>
        <v>1</v>
      </c>
      <c r="S19" s="69">
        <f t="shared" si="15"/>
        <v>0</v>
      </c>
      <c r="T19" s="65">
        <f>IFERROR(O19/P19-1,"n/a")</f>
        <v>0.33333333333333326</v>
      </c>
      <c r="U19" s="65" t="str">
        <f t="shared" ref="U19:U20" si="16">IFERROR(O19/Q19-1,"n/a")</f>
        <v>n/a</v>
      </c>
      <c r="V19" s="65">
        <f t="shared" ref="V19:V20" si="17">IFERROR(O19/R19-1,"n/a")</f>
        <v>3</v>
      </c>
      <c r="W19" s="61" t="str">
        <f t="shared" ref="W19:W20" si="18">IFERROR(O19/S19-1,"n/a")</f>
        <v>n/a</v>
      </c>
      <c r="X19" s="69">
        <v>475</v>
      </c>
      <c r="Y19" s="69">
        <v>23</v>
      </c>
      <c r="Z19" s="71">
        <v>4</v>
      </c>
      <c r="AA19" s="79">
        <v>191</v>
      </c>
    </row>
    <row r="20" spans="1:51" ht="15">
      <c r="A20" s="10"/>
      <c r="B20" s="13"/>
      <c r="C20" s="34"/>
      <c r="D20" s="27" t="s">
        <v>11</v>
      </c>
      <c r="E20" s="33"/>
      <c r="F20" s="75">
        <v>3235</v>
      </c>
      <c r="G20" s="72">
        <v>814</v>
      </c>
      <c r="H20" s="72">
        <v>0</v>
      </c>
      <c r="I20" s="72">
        <v>823</v>
      </c>
      <c r="J20" s="72">
        <v>0</v>
      </c>
      <c r="K20" s="65">
        <f>IFERROR(F20/G20-1,"n/a")</f>
        <v>2.9742014742014744</v>
      </c>
      <c r="L20" s="65" t="str">
        <f t="shared" si="0"/>
        <v>n/a</v>
      </c>
      <c r="M20" s="65">
        <f t="shared" si="14"/>
        <v>2.9307411907654921</v>
      </c>
      <c r="N20" s="61" t="str">
        <f t="shared" ref="N20:N31" si="19">IFERROR(F20/J20-1,"n/a")</f>
        <v>n/a</v>
      </c>
      <c r="O20" s="69">
        <f>F20</f>
        <v>3235</v>
      </c>
      <c r="P20" s="69">
        <f t="shared" si="15"/>
        <v>814</v>
      </c>
      <c r="Q20" s="69">
        <f t="shared" si="15"/>
        <v>0</v>
      </c>
      <c r="R20" s="69">
        <f t="shared" si="15"/>
        <v>823</v>
      </c>
      <c r="S20" s="69">
        <f t="shared" si="15"/>
        <v>0</v>
      </c>
      <c r="T20" s="65">
        <f>IFERROR(O20/P20-1,"n/a")</f>
        <v>2.9742014742014744</v>
      </c>
      <c r="U20" s="65" t="str">
        <f t="shared" si="16"/>
        <v>n/a</v>
      </c>
      <c r="V20" s="65">
        <f t="shared" si="17"/>
        <v>2.9307411907654921</v>
      </c>
      <c r="W20" s="61" t="str">
        <f t="shared" si="18"/>
        <v>n/a</v>
      </c>
      <c r="X20" s="69">
        <v>561984</v>
      </c>
      <c r="Y20" s="69">
        <v>8611</v>
      </c>
      <c r="Z20" s="71">
        <v>1753</v>
      </c>
      <c r="AA20" s="79">
        <v>254421</v>
      </c>
    </row>
    <row r="21" spans="1:51" ht="15">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row>
    <row r="22" spans="1:51" ht="15">
      <c r="A22" s="10"/>
      <c r="B22" s="13"/>
      <c r="C22" s="34"/>
      <c r="D22" s="27" t="s">
        <v>5</v>
      </c>
      <c r="E22" s="35"/>
      <c r="F22" s="75">
        <v>120</v>
      </c>
      <c r="G22" s="72">
        <v>100</v>
      </c>
      <c r="H22" s="72">
        <v>0</v>
      </c>
      <c r="I22" s="72">
        <v>126</v>
      </c>
      <c r="J22" s="72">
        <v>113</v>
      </c>
      <c r="K22" s="65">
        <f>IFERROR(F22/G22-1,"n/a")</f>
        <v>0.19999999999999996</v>
      </c>
      <c r="L22" s="65" t="str">
        <f t="shared" si="0"/>
        <v>n/a</v>
      </c>
      <c r="M22" s="65">
        <f t="shared" ref="M22:M23" si="20">IFERROR(F22/I22-1,"n/a")</f>
        <v>-4.7619047619047672E-2</v>
      </c>
      <c r="N22" s="61">
        <f t="shared" si="19"/>
        <v>6.1946902654867353E-2</v>
      </c>
      <c r="O22" s="69">
        <f>F22</f>
        <v>120</v>
      </c>
      <c r="P22" s="69">
        <f t="shared" ref="P22:S23" si="21">G22</f>
        <v>100</v>
      </c>
      <c r="Q22" s="69">
        <f t="shared" si="21"/>
        <v>0</v>
      </c>
      <c r="R22" s="69">
        <f t="shared" si="21"/>
        <v>126</v>
      </c>
      <c r="S22" s="69">
        <f t="shared" si="21"/>
        <v>113</v>
      </c>
      <c r="T22" s="65">
        <f>IFERROR(O22/P22-1,"n/a")</f>
        <v>0.19999999999999996</v>
      </c>
      <c r="U22" s="65" t="str">
        <f t="shared" ref="U22:U23" si="22">IFERROR(O22/Q22-1,"n/a")</f>
        <v>n/a</v>
      </c>
      <c r="V22" s="65">
        <f t="shared" ref="V22:V23" si="23">IFERROR(O22/R22-1,"n/a")</f>
        <v>-4.7619047619047672E-2</v>
      </c>
      <c r="W22" s="61">
        <f t="shared" ref="W22:W23" si="24">IFERROR(O22/S22-1,"n/a")</f>
        <v>6.1946902654867353E-2</v>
      </c>
      <c r="X22" s="69">
        <v>1140</v>
      </c>
      <c r="Y22" s="69">
        <v>411</v>
      </c>
      <c r="Z22" s="71">
        <v>406</v>
      </c>
      <c r="AA22" s="79">
        <v>1205</v>
      </c>
    </row>
    <row r="23" spans="1:51" ht="15">
      <c r="A23" s="10"/>
      <c r="B23" s="13"/>
      <c r="C23" s="34"/>
      <c r="D23" s="27" t="s">
        <v>11</v>
      </c>
      <c r="E23" s="33"/>
      <c r="F23" s="75">
        <v>406985</v>
      </c>
      <c r="G23" s="72">
        <v>144818</v>
      </c>
      <c r="H23" s="72">
        <v>0</v>
      </c>
      <c r="I23" s="72">
        <v>357284</v>
      </c>
      <c r="J23" s="72">
        <v>368396</v>
      </c>
      <c r="K23" s="65">
        <f>IFERROR(F23/G23-1,"n/a")</f>
        <v>1.8103205402643319</v>
      </c>
      <c r="L23" s="65" t="str">
        <f t="shared" si="0"/>
        <v>n/a</v>
      </c>
      <c r="M23" s="65">
        <f t="shared" si="20"/>
        <v>0.13910782458772286</v>
      </c>
      <c r="N23" s="61">
        <f t="shared" si="19"/>
        <v>0.10474869433978662</v>
      </c>
      <c r="O23" s="69">
        <f>F23</f>
        <v>406985</v>
      </c>
      <c r="P23" s="69">
        <f t="shared" si="21"/>
        <v>144818</v>
      </c>
      <c r="Q23" s="69">
        <f t="shared" si="21"/>
        <v>0</v>
      </c>
      <c r="R23" s="69">
        <f t="shared" si="21"/>
        <v>357284</v>
      </c>
      <c r="S23" s="69">
        <f t="shared" si="21"/>
        <v>368396</v>
      </c>
      <c r="T23" s="65">
        <f>IFERROR(O23/P23-1,"n/a")</f>
        <v>1.8103205402643319</v>
      </c>
      <c r="U23" s="65" t="str">
        <f t="shared" si="22"/>
        <v>n/a</v>
      </c>
      <c r="V23" s="65">
        <f t="shared" si="23"/>
        <v>0.13910782458772286</v>
      </c>
      <c r="W23" s="61">
        <f t="shared" si="24"/>
        <v>0.10474869433978662</v>
      </c>
      <c r="X23" s="69">
        <v>3212646</v>
      </c>
      <c r="Y23" s="69">
        <v>687449</v>
      </c>
      <c r="Z23" s="71">
        <v>833999</v>
      </c>
      <c r="AA23" s="79">
        <v>3859183</v>
      </c>
    </row>
    <row r="24" spans="1:51" ht="15">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row>
    <row r="25" spans="1:51" ht="15">
      <c r="A25" s="10"/>
      <c r="B25" s="13"/>
      <c r="C25" s="34"/>
      <c r="D25" s="27" t="s">
        <v>5</v>
      </c>
      <c r="E25" s="33"/>
      <c r="F25" s="75">
        <v>4</v>
      </c>
      <c r="G25" s="72">
        <v>3</v>
      </c>
      <c r="H25" s="72">
        <v>1</v>
      </c>
      <c r="I25" s="72">
        <v>5</v>
      </c>
      <c r="J25" s="72">
        <v>4</v>
      </c>
      <c r="K25" s="65">
        <f>IFERROR(F25/G25-1,"n/a")</f>
        <v>0.33333333333333326</v>
      </c>
      <c r="L25" s="65">
        <f t="shared" si="0"/>
        <v>3</v>
      </c>
      <c r="M25" s="65">
        <f t="shared" ref="M25:M26" si="25">IFERROR(F25/I25-1,"n/a")</f>
        <v>-0.19999999999999996</v>
      </c>
      <c r="N25" s="61">
        <f t="shared" si="19"/>
        <v>0</v>
      </c>
      <c r="O25" s="69">
        <f>F25</f>
        <v>4</v>
      </c>
      <c r="P25" s="69">
        <f t="shared" ref="P25:S26" si="26">G25</f>
        <v>3</v>
      </c>
      <c r="Q25" s="69">
        <f t="shared" si="26"/>
        <v>1</v>
      </c>
      <c r="R25" s="69">
        <f t="shared" si="26"/>
        <v>5</v>
      </c>
      <c r="S25" s="69">
        <f t="shared" si="26"/>
        <v>4</v>
      </c>
      <c r="T25" s="65">
        <f>IFERROR(O25/P25-1,"n/a")</f>
        <v>0.33333333333333326</v>
      </c>
      <c r="U25" s="65">
        <f t="shared" ref="U25:U26" si="27">IFERROR(O25/Q25-1,"n/a")</f>
        <v>3</v>
      </c>
      <c r="V25" s="65">
        <f t="shared" ref="V25:V26" si="28">IFERROR(O25/R25-1,"n/a")</f>
        <v>-0.19999999999999996</v>
      </c>
      <c r="W25" s="61">
        <f t="shared" ref="W25:W26" si="29">IFERROR(O25/S25-1,"n/a")</f>
        <v>0</v>
      </c>
      <c r="X25" s="69">
        <v>283</v>
      </c>
      <c r="Y25" s="69">
        <v>107</v>
      </c>
      <c r="Z25" s="71">
        <v>32</v>
      </c>
      <c r="AA25" s="79">
        <v>372</v>
      </c>
    </row>
    <row r="26" spans="1:51" ht="15">
      <c r="A26" s="10"/>
      <c r="B26" s="13"/>
      <c r="C26" s="34"/>
      <c r="D26" s="27" t="s">
        <v>11</v>
      </c>
      <c r="E26" s="33"/>
      <c r="F26" s="75">
        <v>14845</v>
      </c>
      <c r="G26" s="72">
        <v>1702</v>
      </c>
      <c r="H26" s="72">
        <v>644</v>
      </c>
      <c r="I26" s="72">
        <v>23141</v>
      </c>
      <c r="J26" s="72">
        <v>19715</v>
      </c>
      <c r="K26" s="65">
        <f>IFERROR(F26/G26-1,"n/a")</f>
        <v>7.7220916568742659</v>
      </c>
      <c r="L26" s="65">
        <f t="shared" si="0"/>
        <v>22.051242236024844</v>
      </c>
      <c r="M26" s="65">
        <f t="shared" si="25"/>
        <v>-0.35849790415280236</v>
      </c>
      <c r="N26" s="61">
        <f t="shared" si="19"/>
        <v>-0.24702003550595997</v>
      </c>
      <c r="O26" s="69">
        <f>F26</f>
        <v>14845</v>
      </c>
      <c r="P26" s="69">
        <f t="shared" si="26"/>
        <v>1702</v>
      </c>
      <c r="Q26" s="69">
        <f t="shared" si="26"/>
        <v>644</v>
      </c>
      <c r="R26" s="69">
        <f t="shared" si="26"/>
        <v>23141</v>
      </c>
      <c r="S26" s="69">
        <f t="shared" si="26"/>
        <v>19715</v>
      </c>
      <c r="T26" s="65">
        <f>IFERROR(O26/P26-1,"n/a")</f>
        <v>7.7220916568742659</v>
      </c>
      <c r="U26" s="65">
        <f t="shared" si="27"/>
        <v>22.051242236024844</v>
      </c>
      <c r="V26" s="65">
        <f t="shared" si="28"/>
        <v>-0.35849790415280236</v>
      </c>
      <c r="W26" s="61">
        <f t="shared" si="29"/>
        <v>-0.24702003550595997</v>
      </c>
      <c r="X26" s="69">
        <v>530405</v>
      </c>
      <c r="Y26" s="69">
        <v>147132</v>
      </c>
      <c r="Z26" s="71">
        <v>59180</v>
      </c>
      <c r="AA26" s="79">
        <v>902015</v>
      </c>
    </row>
    <row r="27" spans="1:51" ht="15">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row>
    <row r="28" spans="1:51" ht="15">
      <c r="B28" s="13"/>
      <c r="C28" s="34"/>
      <c r="D28" s="27" t="s">
        <v>5</v>
      </c>
      <c r="E28" s="33"/>
      <c r="F28" s="75">
        <f>1+45+38</f>
        <v>84</v>
      </c>
      <c r="G28" s="72">
        <v>0</v>
      </c>
      <c r="H28" s="72">
        <v>1</v>
      </c>
      <c r="I28" s="72">
        <v>0</v>
      </c>
      <c r="J28" s="72">
        <v>1</v>
      </c>
      <c r="K28" s="65" t="str">
        <f>IFERROR(F28/G28-1,"n/a")</f>
        <v>n/a</v>
      </c>
      <c r="L28" s="65">
        <f t="shared" si="0"/>
        <v>83</v>
      </c>
      <c r="M28" s="65" t="str">
        <f t="shared" ref="M28:M31" si="30">IFERROR(F28/I28-1,"n/a")</f>
        <v>n/a</v>
      </c>
      <c r="N28" s="61">
        <f t="shared" si="19"/>
        <v>83</v>
      </c>
      <c r="O28" s="69">
        <f>F28</f>
        <v>84</v>
      </c>
      <c r="P28" s="69">
        <f t="shared" ref="P28:S29" si="31">G28</f>
        <v>0</v>
      </c>
      <c r="Q28" s="69">
        <f t="shared" si="31"/>
        <v>1</v>
      </c>
      <c r="R28" s="69">
        <f t="shared" si="31"/>
        <v>0</v>
      </c>
      <c r="S28" s="69">
        <f t="shared" si="31"/>
        <v>1</v>
      </c>
      <c r="T28" s="65" t="str">
        <f>IFERROR(O28/P28-1,"n/a")</f>
        <v>n/a</v>
      </c>
      <c r="U28" s="65">
        <f t="shared" ref="U28:U31" si="32">IFERROR(O28/Q28-1,"n/a")</f>
        <v>83</v>
      </c>
      <c r="V28" s="65" t="str">
        <f t="shared" ref="V28:V31" si="33">IFERROR(O28/R28-1,"n/a")</f>
        <v>n/a</v>
      </c>
      <c r="W28" s="61">
        <f t="shared" ref="W28:W31" si="34">IFERROR(O28/S28-1,"n/a")</f>
        <v>83</v>
      </c>
      <c r="X28" s="69">
        <v>605</v>
      </c>
      <c r="Y28" s="69">
        <v>127</v>
      </c>
      <c r="Z28" s="71">
        <v>37</v>
      </c>
      <c r="AA28" s="79">
        <f>282+81</f>
        <v>363</v>
      </c>
    </row>
    <row r="29" spans="1:51" ht="15">
      <c r="A29" s="10"/>
      <c r="B29" s="13"/>
      <c r="C29" s="34"/>
      <c r="D29" s="27" t="s">
        <v>11</v>
      </c>
      <c r="E29" s="33"/>
      <c r="F29" s="75">
        <f>954+148792+625+69047</f>
        <v>219418</v>
      </c>
      <c r="G29" s="72">
        <v>0</v>
      </c>
      <c r="H29" s="72">
        <v>644</v>
      </c>
      <c r="I29" s="72">
        <v>0</v>
      </c>
      <c r="J29" s="72">
        <v>1352</v>
      </c>
      <c r="K29" s="65" t="str">
        <f>IFERROR(F29/G29-1,"n/a")</f>
        <v>n/a</v>
      </c>
      <c r="L29" s="65">
        <f t="shared" si="0"/>
        <v>339.71118012422357</v>
      </c>
      <c r="M29" s="65" t="str">
        <f t="shared" si="30"/>
        <v>n/a</v>
      </c>
      <c r="N29" s="61">
        <f t="shared" si="19"/>
        <v>161.29142011834318</v>
      </c>
      <c r="O29" s="69">
        <f>F29</f>
        <v>219418</v>
      </c>
      <c r="P29" s="69">
        <f t="shared" si="31"/>
        <v>0</v>
      </c>
      <c r="Q29" s="69">
        <f t="shared" si="31"/>
        <v>644</v>
      </c>
      <c r="R29" s="69">
        <f t="shared" si="31"/>
        <v>0</v>
      </c>
      <c r="S29" s="69">
        <f t="shared" si="31"/>
        <v>1352</v>
      </c>
      <c r="T29" s="65" t="str">
        <f>IFERROR(O29/P29-1,"n/a")</f>
        <v>n/a</v>
      </c>
      <c r="U29" s="65">
        <f t="shared" si="32"/>
        <v>339.71118012422357</v>
      </c>
      <c r="V29" s="65" t="str">
        <f t="shared" si="33"/>
        <v>n/a</v>
      </c>
      <c r="W29" s="61">
        <f t="shared" si="34"/>
        <v>161.29142011834318</v>
      </c>
      <c r="X29" s="69">
        <v>1098243</v>
      </c>
      <c r="Y29" s="69">
        <v>165083</v>
      </c>
      <c r="Z29" s="71">
        <f>20768+8294</f>
        <v>29062</v>
      </c>
      <c r="AA29" s="79">
        <f>659951+168729+38484</f>
        <v>867164</v>
      </c>
    </row>
    <row r="30" spans="1:51" ht="15" customHeight="1" thickBot="1">
      <c r="A30" s="10"/>
      <c r="B30" s="13"/>
      <c r="C30" s="36" t="s">
        <v>12</v>
      </c>
      <c r="D30" s="37"/>
      <c r="E30" s="38"/>
      <c r="F30" s="76">
        <f t="shared" ref="F30:J31" si="35">F13+F16+F19+F22+F25+F28</f>
        <v>303</v>
      </c>
      <c r="G30" s="76">
        <f t="shared" ref="G30" si="36">G13+G16+G19+G22+G25+G28</f>
        <v>186</v>
      </c>
      <c r="H30" s="76">
        <f>H13+H16+H19+H22+H25+H28</f>
        <v>2</v>
      </c>
      <c r="I30" s="76">
        <f t="shared" si="35"/>
        <v>212</v>
      </c>
      <c r="J30" s="76">
        <f t="shared" si="35"/>
        <v>218</v>
      </c>
      <c r="K30" s="67">
        <f>IFERROR(F30/G30-1,"n/a")</f>
        <v>0.62903225806451624</v>
      </c>
      <c r="L30" s="67">
        <f t="shared" si="0"/>
        <v>150.5</v>
      </c>
      <c r="M30" s="67">
        <f t="shared" si="30"/>
        <v>0.429245283018868</v>
      </c>
      <c r="N30" s="63">
        <f t="shared" si="19"/>
        <v>0.38990825688073394</v>
      </c>
      <c r="O30" s="47">
        <f t="shared" ref="O30:S31" si="37">O13+O16+O19+O22+O25+O28</f>
        <v>303</v>
      </c>
      <c r="P30" s="47">
        <f t="shared" ref="P30" si="38">P13+P16+P19+P22+P25+P28</f>
        <v>186</v>
      </c>
      <c r="Q30" s="47">
        <f t="shared" si="37"/>
        <v>2</v>
      </c>
      <c r="R30" s="47">
        <f t="shared" si="37"/>
        <v>212</v>
      </c>
      <c r="S30" s="47">
        <f t="shared" si="37"/>
        <v>218</v>
      </c>
      <c r="T30" s="67">
        <f>IFERROR(O30/P30-1,"n/a")</f>
        <v>0.62903225806451624</v>
      </c>
      <c r="U30" s="67">
        <f t="shared" si="32"/>
        <v>150.5</v>
      </c>
      <c r="V30" s="67">
        <f t="shared" si="33"/>
        <v>0.429245283018868</v>
      </c>
      <c r="W30" s="63">
        <f t="shared" si="34"/>
        <v>0.38990825688073394</v>
      </c>
      <c r="X30" s="47">
        <f t="shared" ref="X30:AA31" si="39">X13+X16+X19+X22+X25+X28</f>
        <v>3627</v>
      </c>
      <c r="Y30" s="47">
        <f t="shared" ref="Y30" si="40">Y13+Y16+Y19+Y22+Y25+Y28</f>
        <v>1062</v>
      </c>
      <c r="Z30" s="47">
        <f t="shared" si="39"/>
        <v>667</v>
      </c>
      <c r="AA30" s="81">
        <f t="shared" si="39"/>
        <v>3344</v>
      </c>
    </row>
    <row r="31" spans="1:51" s="23" customFormat="1" ht="15" customHeight="1" thickTop="1" thickBot="1">
      <c r="A31" s="10"/>
      <c r="B31" s="13"/>
      <c r="C31" s="39" t="s">
        <v>13</v>
      </c>
      <c r="D31" s="40"/>
      <c r="E31" s="41"/>
      <c r="F31" s="77">
        <f t="shared" si="35"/>
        <v>833405</v>
      </c>
      <c r="G31" s="77">
        <f t="shared" ref="G31" si="41">G14+G17+G20+G23+G26+G29</f>
        <v>219956</v>
      </c>
      <c r="H31" s="77">
        <f t="shared" si="35"/>
        <v>1288</v>
      </c>
      <c r="I31" s="77">
        <f t="shared" si="35"/>
        <v>555038</v>
      </c>
      <c r="J31" s="77">
        <f t="shared" si="35"/>
        <v>620852</v>
      </c>
      <c r="K31" s="68">
        <f>IFERROR(F31/G31-1,"n/a")</f>
        <v>2.78896233792213</v>
      </c>
      <c r="L31" s="68">
        <f t="shared" si="0"/>
        <v>646.05357142857144</v>
      </c>
      <c r="M31" s="68">
        <f t="shared" si="30"/>
        <v>0.50152782332020518</v>
      </c>
      <c r="N31" s="64">
        <f t="shared" si="19"/>
        <v>0.34235695463653171</v>
      </c>
      <c r="O31" s="48">
        <f t="shared" si="37"/>
        <v>833405</v>
      </c>
      <c r="P31" s="48">
        <f t="shared" ref="P31" si="42">P14+P17+P20+P23+P26+P29</f>
        <v>219956</v>
      </c>
      <c r="Q31" s="48">
        <f t="shared" si="37"/>
        <v>1288</v>
      </c>
      <c r="R31" s="48">
        <f t="shared" si="37"/>
        <v>555038</v>
      </c>
      <c r="S31" s="48">
        <f t="shared" si="37"/>
        <v>620852</v>
      </c>
      <c r="T31" s="68">
        <f>IFERROR(O31/P31-1,"n/a")</f>
        <v>2.78896233792213</v>
      </c>
      <c r="U31" s="68">
        <f t="shared" si="32"/>
        <v>646.05357142857144</v>
      </c>
      <c r="V31" s="68">
        <f t="shared" si="33"/>
        <v>0.50152782332020518</v>
      </c>
      <c r="W31" s="64">
        <f t="shared" si="34"/>
        <v>0.34235695463653171</v>
      </c>
      <c r="X31" s="48">
        <f t="shared" si="39"/>
        <v>7627084</v>
      </c>
      <c r="Y31" s="48">
        <f t="shared" ref="Y31" si="43">Y14+Y17+Y20+Y23+Y26+Y29</f>
        <v>1554247</v>
      </c>
      <c r="Z31" s="48">
        <f t="shared" si="39"/>
        <v>1323431</v>
      </c>
      <c r="AA31" s="82">
        <f t="shared" si="39"/>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2:51" s="10" customFormat="1" ht="22.9" customHeight="1">
      <c r="F33" s="42"/>
      <c r="G33" s="42"/>
      <c r="H33" s="42"/>
      <c r="I33" s="42"/>
      <c r="J33" s="42"/>
      <c r="K33" s="42"/>
      <c r="L33" s="42"/>
      <c r="M33" s="42"/>
      <c r="AR33"/>
      <c r="AS33"/>
      <c r="AT33"/>
      <c r="AU33"/>
      <c r="AV33"/>
      <c r="AW33"/>
      <c r="AX33"/>
      <c r="AY33"/>
    </row>
    <row r="34" spans="2:51" s="10" customFormat="1" ht="15">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R34"/>
      <c r="AS34"/>
      <c r="AT34"/>
      <c r="AU34"/>
      <c r="AV34"/>
      <c r="AW34"/>
      <c r="AX34"/>
      <c r="AY34"/>
    </row>
    <row r="35" spans="2:51" s="10" customFormat="1" ht="15">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R35"/>
      <c r="AS35"/>
      <c r="AT35"/>
      <c r="AU35"/>
      <c r="AV35"/>
      <c r="AW35"/>
      <c r="AX35"/>
      <c r="AY35"/>
    </row>
    <row r="36" spans="2:51" s="10" customFormat="1" ht="15" customHeight="1">
      <c r="C36" s="28" t="s">
        <v>7</v>
      </c>
      <c r="D36" s="29"/>
      <c r="E36" s="29"/>
      <c r="F36" s="121" t="str">
        <f>F9</f>
        <v>January</v>
      </c>
      <c r="G36" s="121"/>
      <c r="H36" s="121"/>
      <c r="I36" s="121"/>
      <c r="J36" s="121"/>
      <c r="K36" s="121"/>
      <c r="L36" s="121"/>
      <c r="M36" s="121"/>
      <c r="N36" s="122"/>
      <c r="O36" s="123" t="s">
        <v>101</v>
      </c>
      <c r="P36" s="121"/>
      <c r="Q36" s="121"/>
      <c r="R36" s="121"/>
      <c r="S36" s="121"/>
      <c r="T36" s="121"/>
      <c r="U36" s="121"/>
      <c r="V36" s="121"/>
      <c r="W36" s="122"/>
      <c r="X36" s="123" t="s">
        <v>58</v>
      </c>
      <c r="Y36" s="121"/>
      <c r="Z36" s="121"/>
      <c r="AA36" s="124"/>
      <c r="AR36"/>
      <c r="AS36"/>
      <c r="AT36"/>
      <c r="AU36"/>
      <c r="AV36"/>
      <c r="AW36"/>
      <c r="AX36"/>
      <c r="AY36"/>
    </row>
    <row r="37" spans="2:51" s="10" customFormat="1" ht="15" customHeight="1">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R37"/>
      <c r="AS37"/>
      <c r="AT37"/>
      <c r="AU37"/>
      <c r="AV37"/>
      <c r="AW37"/>
      <c r="AX37"/>
      <c r="AY37"/>
    </row>
    <row r="38" spans="2:51" s="10" customFormat="1" ht="33.6" customHeight="1">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row>
    <row r="39" spans="2:51" s="10" customFormat="1" ht="15" customHeight="1">
      <c r="C39" s="32" t="s">
        <v>14</v>
      </c>
      <c r="D39" s="27"/>
      <c r="E39" s="33"/>
      <c r="F39" s="27"/>
      <c r="G39" s="27"/>
      <c r="H39" s="27"/>
      <c r="I39" s="27"/>
      <c r="J39" s="27"/>
      <c r="K39" s="27"/>
      <c r="L39" s="27"/>
      <c r="M39" s="27"/>
      <c r="N39" s="33"/>
      <c r="O39" s="27"/>
      <c r="P39" s="27"/>
      <c r="Q39" s="27"/>
      <c r="R39" s="27"/>
      <c r="T39" s="27"/>
      <c r="V39" s="27"/>
      <c r="W39" s="33"/>
      <c r="X39" s="34"/>
      <c r="Y39" s="27"/>
      <c r="Z39" s="89"/>
      <c r="AA39" s="86"/>
    </row>
    <row r="40" spans="2:51" s="10" customFormat="1" ht="15" customHeight="1">
      <c r="C40" s="34"/>
      <c r="D40" s="27" t="s">
        <v>5</v>
      </c>
      <c r="E40" s="33"/>
      <c r="F40" s="75">
        <f t="shared" ref="F40:J41" si="44">F13</f>
        <v>68</v>
      </c>
      <c r="G40" s="75">
        <f t="shared" ref="G40" si="45">G13</f>
        <v>64</v>
      </c>
      <c r="H40" s="75">
        <f t="shared" si="44"/>
        <v>0</v>
      </c>
      <c r="I40" s="75">
        <f t="shared" si="44"/>
        <v>61</v>
      </c>
      <c r="J40" s="75">
        <f t="shared" si="44"/>
        <v>76</v>
      </c>
      <c r="K40" s="65">
        <f>IFERROR(F40/G40-1,"n/a")</f>
        <v>6.25E-2</v>
      </c>
      <c r="L40" s="65" t="str">
        <f t="shared" ref="L40:L41" si="46">IFERROR(F40/H40-1,"n/a")</f>
        <v>n/a</v>
      </c>
      <c r="M40" s="65">
        <f>IFERROR(F40/I40-1,"n/a")</f>
        <v>0.11475409836065564</v>
      </c>
      <c r="N40" s="61">
        <f t="shared" ref="N40:N41" si="47">IFERROR(F40/J40-1,"n/a")</f>
        <v>-0.10526315789473684</v>
      </c>
      <c r="O40" s="109"/>
      <c r="P40" s="71">
        <f>+O13-'Mar-22'!M10+'Dec-22'!M13</f>
        <v>217</v>
      </c>
      <c r="Q40" s="71">
        <f>+P13-'Mar-22'!N10+'Dec-22'!N13</f>
        <v>175</v>
      </c>
      <c r="R40" s="83">
        <f>+Q13-'Mar-22'!O10+'Dec-22'!O13</f>
        <v>0</v>
      </c>
      <c r="S40" s="71">
        <f>+R13-'Mar-22'!P10+'Dec-22'!P13</f>
        <v>247</v>
      </c>
      <c r="T40" s="109"/>
      <c r="U40" s="65">
        <f>IFERROR(P40/Q40-1,"n/a")</f>
        <v>0.24</v>
      </c>
      <c r="V40" s="65" t="str">
        <f>IFERROR(P40/R40-1,"n/a")</f>
        <v>n/a</v>
      </c>
      <c r="W40" s="61">
        <f>IFERROR(P40/S40-1,"n/a")</f>
        <v>-0.12145748987854255</v>
      </c>
      <c r="X40" s="90"/>
      <c r="Y40" s="90">
        <v>308</v>
      </c>
      <c r="Z40" s="71">
        <v>145</v>
      </c>
      <c r="AA40" s="79">
        <v>331</v>
      </c>
    </row>
    <row r="41" spans="2:51" s="10" customFormat="1" ht="15" customHeight="1">
      <c r="C41" s="34"/>
      <c r="D41" s="27" t="s">
        <v>11</v>
      </c>
      <c r="E41" s="33"/>
      <c r="F41" s="75">
        <f t="shared" si="44"/>
        <v>115964</v>
      </c>
      <c r="G41" s="75">
        <f t="shared" ref="G41" si="48">G14</f>
        <v>50794</v>
      </c>
      <c r="H41" s="75">
        <f t="shared" si="44"/>
        <v>0</v>
      </c>
      <c r="I41" s="75">
        <f t="shared" si="44"/>
        <v>108796</v>
      </c>
      <c r="J41" s="75">
        <f t="shared" si="44"/>
        <v>156866</v>
      </c>
      <c r="K41" s="65">
        <f>IFERROR(F41/G41-1,"n/a")</f>
        <v>1.2830255541993147</v>
      </c>
      <c r="L41" s="65" t="str">
        <f t="shared" si="46"/>
        <v>n/a</v>
      </c>
      <c r="M41" s="65">
        <f t="shared" ref="M41" si="49">IFERROR(F41/I41-1,"n/a")</f>
        <v>6.5884775175558019E-2</v>
      </c>
      <c r="N41" s="61">
        <f t="shared" si="47"/>
        <v>-0.2607448395445795</v>
      </c>
      <c r="O41" s="110"/>
      <c r="P41" s="71">
        <f>+O14-'Mar-22'!M11+'Dec-22'!M14</f>
        <v>339818</v>
      </c>
      <c r="Q41" s="83">
        <f>+P14-'Mar-22'!N11+'Dec-22'!N14</f>
        <v>131657</v>
      </c>
      <c r="R41" s="83">
        <f>+Q14-'Mar-22'!O11+'Dec-22'!O14</f>
        <v>0</v>
      </c>
      <c r="S41" s="83">
        <f>+R14-'Mar-22'!P11+'Dec-22'!P14</f>
        <v>456712</v>
      </c>
      <c r="T41" s="110"/>
      <c r="U41" s="65">
        <f>IFERROR(P41/Q41-1,"n/a")</f>
        <v>1.5810856999627823</v>
      </c>
      <c r="V41" s="65" t="str">
        <f>IFERROR(P41/R41-1,"n/a")</f>
        <v>n/a</v>
      </c>
      <c r="W41" s="61">
        <f>IFERROR(P41/S41-1,"n/a")</f>
        <v>-0.25594685491075342</v>
      </c>
      <c r="X41" s="90"/>
      <c r="Y41" s="90">
        <v>237191</v>
      </c>
      <c r="Z41" s="85">
        <v>258885</v>
      </c>
      <c r="AA41" s="79">
        <v>606801</v>
      </c>
    </row>
    <row r="42" spans="2:51" s="10" customFormat="1" ht="15" customHeight="1">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row>
    <row r="43" spans="2:51" s="10" customFormat="1" ht="15" customHeight="1">
      <c r="C43" s="34"/>
      <c r="D43" s="27" t="s">
        <v>5</v>
      </c>
      <c r="E43" s="33"/>
      <c r="F43" s="75">
        <f t="shared" ref="F43:J44" si="50">F16</f>
        <v>23</v>
      </c>
      <c r="G43" s="75">
        <f t="shared" ref="G43" si="51">G16</f>
        <v>16</v>
      </c>
      <c r="H43" s="75">
        <f t="shared" si="50"/>
        <v>0</v>
      </c>
      <c r="I43" s="75">
        <f t="shared" si="50"/>
        <v>19</v>
      </c>
      <c r="J43" s="75">
        <f t="shared" si="50"/>
        <v>24</v>
      </c>
      <c r="K43" s="65">
        <f>IFERROR(F43/G43-1,"n/a")</f>
        <v>0.4375</v>
      </c>
      <c r="L43" s="65" t="str">
        <f t="shared" ref="L43:L44" si="52">IFERROR(F43/H43-1,"n/a")</f>
        <v>n/a</v>
      </c>
      <c r="M43" s="65">
        <f t="shared" ref="M43:M44" si="53">IFERROR(F43/I43-1,"n/a")</f>
        <v>0.21052631578947367</v>
      </c>
      <c r="N43" s="61">
        <f t="shared" ref="N43:N44" si="54">IFERROR(F43/J43-1,"n/a")</f>
        <v>-4.166666666666663E-2</v>
      </c>
      <c r="O43" s="109"/>
      <c r="P43" s="71">
        <f>+O16-'Mar-22'!M13+'Dec-22'!M16</f>
        <v>748</v>
      </c>
      <c r="Q43" s="71">
        <f>+P16-'Mar-22'!N13+'Dec-22'!N16</f>
        <v>299</v>
      </c>
      <c r="R43" s="71">
        <f>+Q16-'Mar-22'!O13+'Dec-22'!O16</f>
        <v>0</v>
      </c>
      <c r="S43" s="71">
        <f>+R16-'Mar-22'!P13+'Dec-22'!P16</f>
        <v>757</v>
      </c>
      <c r="T43" s="109"/>
      <c r="U43" s="65">
        <f t="shared" ref="U43:U44" si="55">IFERROR(P43/Q43-1,"n/a")</f>
        <v>1.5016722408026757</v>
      </c>
      <c r="V43" s="65" t="str">
        <f t="shared" ref="V43:V44" si="56">IFERROR(P43/R43-1,"n/a")</f>
        <v>n/a</v>
      </c>
      <c r="W43" s="61">
        <f t="shared" ref="W43:W44" si="57">IFERROR(P43/S43-1,"n/a")</f>
        <v>-1.1889035667106973E-2</v>
      </c>
      <c r="X43" s="90"/>
      <c r="Y43" s="90">
        <v>336</v>
      </c>
      <c r="Z43" s="71">
        <v>43</v>
      </c>
      <c r="AA43" s="79">
        <v>781</v>
      </c>
    </row>
    <row r="44" spans="2:51" s="10" customFormat="1" ht="15" customHeight="1">
      <c r="C44" s="34"/>
      <c r="D44" s="27" t="s">
        <v>11</v>
      </c>
      <c r="E44" s="33"/>
      <c r="F44" s="75">
        <f t="shared" si="50"/>
        <v>72958</v>
      </c>
      <c r="G44" s="75">
        <f t="shared" ref="G44" si="58">G17</f>
        <v>21828</v>
      </c>
      <c r="H44" s="75">
        <f t="shared" si="50"/>
        <v>0</v>
      </c>
      <c r="I44" s="75">
        <f t="shared" si="50"/>
        <v>64994</v>
      </c>
      <c r="J44" s="75">
        <f t="shared" si="50"/>
        <v>74523</v>
      </c>
      <c r="K44" s="65">
        <f>IFERROR(F44/G44-1,"n/a")</f>
        <v>2.3424042514201942</v>
      </c>
      <c r="L44" s="65" t="str">
        <f t="shared" si="52"/>
        <v>n/a</v>
      </c>
      <c r="M44" s="65">
        <f t="shared" si="53"/>
        <v>0.1225343877896421</v>
      </c>
      <c r="N44" s="61">
        <f t="shared" si="54"/>
        <v>-2.1000228117493913E-2</v>
      </c>
      <c r="O44" s="110"/>
      <c r="P44" s="71">
        <f>+O17-'Mar-22'!M14+'Dec-22'!M17</f>
        <v>1848128</v>
      </c>
      <c r="Q44" s="71">
        <f>+P17-'Mar-22'!N14+'Dec-22'!N17</f>
        <v>486937</v>
      </c>
      <c r="R44" s="71">
        <f>+Q17-'Mar-22'!O14+'Dec-22'!O17</f>
        <v>0</v>
      </c>
      <c r="S44" s="71">
        <f>+R17-'Mar-22'!P14+'Dec-22'!P17</f>
        <v>2366036</v>
      </c>
      <c r="T44" s="109"/>
      <c r="U44" s="65">
        <f t="shared" si="55"/>
        <v>2.7954150126197024</v>
      </c>
      <c r="V44" s="65" t="str">
        <f t="shared" si="56"/>
        <v>n/a</v>
      </c>
      <c r="W44" s="61">
        <f t="shared" si="57"/>
        <v>-0.2188926964763005</v>
      </c>
      <c r="X44" s="90"/>
      <c r="Y44" s="90">
        <v>533563</v>
      </c>
      <c r="Z44" s="85">
        <v>140552</v>
      </c>
      <c r="AA44" s="79">
        <v>2441594</v>
      </c>
    </row>
    <row r="45" spans="2:51" s="10" customFormat="1" ht="15" customHeight="1">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row>
    <row r="46" spans="2:51" s="10" customFormat="1" ht="15" customHeight="1">
      <c r="C46" s="34"/>
      <c r="D46" s="27" t="s">
        <v>5</v>
      </c>
      <c r="E46" s="33"/>
      <c r="F46" s="75">
        <f t="shared" ref="F46:J47" si="59">F19</f>
        <v>4</v>
      </c>
      <c r="G46" s="75">
        <f t="shared" ref="G46" si="60">G19</f>
        <v>3</v>
      </c>
      <c r="H46" s="75">
        <f t="shared" si="59"/>
        <v>0</v>
      </c>
      <c r="I46" s="75">
        <f t="shared" si="59"/>
        <v>1</v>
      </c>
      <c r="J46" s="75">
        <f t="shared" si="59"/>
        <v>0</v>
      </c>
      <c r="K46" s="65">
        <f>IFERROR(F46/G46-1,"n/a")</f>
        <v>0.33333333333333326</v>
      </c>
      <c r="L46" s="65" t="str">
        <f t="shared" ref="L46:L47" si="61">IFERROR(F46/H46-1,"n/a")</f>
        <v>n/a</v>
      </c>
      <c r="M46" s="65">
        <f t="shared" ref="M46:M47" si="62">IFERROR(F46/I46-1,"n/a")</f>
        <v>3</v>
      </c>
      <c r="N46" s="61" t="str">
        <f>IFERROR(F46/J46-1,"n/a")</f>
        <v>n/a</v>
      </c>
      <c r="O46" s="109"/>
      <c r="P46" s="71">
        <f>+O19-'Mar-22'!M16+'Dec-22'!M19</f>
        <v>469</v>
      </c>
      <c r="Q46" s="71">
        <f>+P19-'Mar-22'!N16+'Dec-22'!N19</f>
        <v>26</v>
      </c>
      <c r="R46" s="71">
        <f>+Q19-'Mar-22'!O16+'Dec-22'!O19</f>
        <v>1</v>
      </c>
      <c r="S46" s="71">
        <f>+R19-'Mar-22'!P16+'Dec-22'!P19</f>
        <v>186</v>
      </c>
      <c r="T46" s="109"/>
      <c r="U46" s="65">
        <f t="shared" ref="U46:U47" si="63">IFERROR(P46/Q46-1,"n/a")</f>
        <v>17.03846153846154</v>
      </c>
      <c r="V46" s="65">
        <f t="shared" ref="V46:V47" si="64">IFERROR(P46/R46-1,"n/a")</f>
        <v>468</v>
      </c>
      <c r="W46" s="61">
        <f t="shared" ref="W46:W47" si="65">IFERROR(P46/S46-1,"n/a")</f>
        <v>1.521505376344086</v>
      </c>
      <c r="X46" s="90"/>
      <c r="Y46" s="90">
        <v>33</v>
      </c>
      <c r="Z46" s="71">
        <v>4</v>
      </c>
      <c r="AA46" s="79">
        <v>188</v>
      </c>
    </row>
    <row r="47" spans="2:51" s="10" customFormat="1" ht="15" customHeight="1">
      <c r="C47" s="34"/>
      <c r="D47" s="27" t="s">
        <v>11</v>
      </c>
      <c r="E47" s="33"/>
      <c r="F47" s="75">
        <f t="shared" si="59"/>
        <v>3235</v>
      </c>
      <c r="G47" s="75">
        <f t="shared" ref="G47" si="66">G20</f>
        <v>814</v>
      </c>
      <c r="H47" s="75">
        <f t="shared" si="59"/>
        <v>0</v>
      </c>
      <c r="I47" s="75">
        <f t="shared" si="59"/>
        <v>823</v>
      </c>
      <c r="J47" s="75">
        <f t="shared" si="59"/>
        <v>0</v>
      </c>
      <c r="K47" s="65">
        <f>IFERROR(F47/G47-1,"n/a")</f>
        <v>2.9742014742014744</v>
      </c>
      <c r="L47" s="65" t="str">
        <f t="shared" si="61"/>
        <v>n/a</v>
      </c>
      <c r="M47" s="65">
        <f t="shared" si="62"/>
        <v>2.9307411907654921</v>
      </c>
      <c r="N47" s="61" t="str">
        <f t="shared" ref="N47" si="67">IFERROR(F47/J47-1,"n/a")</f>
        <v>n/a</v>
      </c>
      <c r="O47" s="110"/>
      <c r="P47" s="71">
        <f>+O20-'Mar-22'!M17+'Dec-22'!M20</f>
        <v>563747</v>
      </c>
      <c r="Q47" s="71">
        <f>+P20-'Mar-22'!N17+'Dec-22'!N20</f>
        <v>9425</v>
      </c>
      <c r="R47" s="71">
        <f>+Q20-'Mar-22'!O17+'Dec-22'!O20</f>
        <v>111</v>
      </c>
      <c r="S47" s="71">
        <f>+R20-'Mar-22'!P17+'Dec-22'!P20</f>
        <v>250106</v>
      </c>
      <c r="T47" s="109"/>
      <c r="U47" s="65">
        <f t="shared" si="63"/>
        <v>58.814005305039785</v>
      </c>
      <c r="V47" s="65">
        <f t="shared" si="64"/>
        <v>5077.801801801802</v>
      </c>
      <c r="W47" s="61">
        <f t="shared" si="65"/>
        <v>1.2540322903089089</v>
      </c>
      <c r="X47" s="83"/>
      <c r="Y47" s="83">
        <v>10083</v>
      </c>
      <c r="Z47" s="85">
        <v>1753</v>
      </c>
      <c r="AA47" s="79">
        <f>176097+74816</f>
        <v>250913</v>
      </c>
    </row>
    <row r="48" spans="2:51" s="10" customFormat="1" ht="15" customHeight="1">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row>
    <row r="49" spans="1:51" s="10" customFormat="1" ht="15" customHeight="1">
      <c r="C49" s="34"/>
      <c r="D49" s="27" t="s">
        <v>5</v>
      </c>
      <c r="E49" s="35"/>
      <c r="F49" s="75">
        <f t="shared" ref="F49:J50" si="68">F22</f>
        <v>120</v>
      </c>
      <c r="G49" s="75">
        <f t="shared" ref="G49" si="69">G22</f>
        <v>100</v>
      </c>
      <c r="H49" s="75">
        <f t="shared" si="68"/>
        <v>0</v>
      </c>
      <c r="I49" s="75">
        <f t="shared" si="68"/>
        <v>126</v>
      </c>
      <c r="J49" s="75">
        <f t="shared" si="68"/>
        <v>113</v>
      </c>
      <c r="K49" s="65">
        <f>IFERROR(F49/G49-1,"n/a")</f>
        <v>0.19999999999999996</v>
      </c>
      <c r="L49" s="65" t="str">
        <f t="shared" ref="L49:L50" si="70">IFERROR(F49/H49-1,"n/a")</f>
        <v>n/a</v>
      </c>
      <c r="M49" s="65">
        <f t="shared" ref="M49:M50" si="71">IFERROR(F49/I49-1,"n/a")</f>
        <v>-4.7619047619047672E-2</v>
      </c>
      <c r="N49" s="61">
        <f t="shared" ref="N49:N50" si="72">IFERROR(F49/J49-1,"n/a")</f>
        <v>6.1946902654867353E-2</v>
      </c>
      <c r="O49" s="109"/>
      <c r="P49" s="71">
        <f>+O22-'Mar-22'!M19+'Dec-22'!M22</f>
        <v>927</v>
      </c>
      <c r="Q49" s="71">
        <f>+P22-'Mar-22'!N19+'Dec-22'!N22</f>
        <v>511</v>
      </c>
      <c r="R49" s="71">
        <f>+Q22-'Mar-22'!O19+'Dec-22'!O22</f>
        <v>42</v>
      </c>
      <c r="S49" s="71">
        <f>+R22-'Mar-22'!P19+'Dec-22'!P22</f>
        <v>1015</v>
      </c>
      <c r="T49" s="109"/>
      <c r="U49" s="65">
        <f t="shared" ref="U49:U50" si="73">IFERROR(P49/Q49-1,"n/a")</f>
        <v>0.81409001956947158</v>
      </c>
      <c r="V49" s="65">
        <f t="shared" ref="V49:V50" si="74">IFERROR(P49/R49-1,"n/a")</f>
        <v>21.071428571428573</v>
      </c>
      <c r="W49" s="61">
        <f t="shared" ref="W49:W50" si="75">IFERROR(P49/S49-1,"n/a")</f>
        <v>-8.6699507389162545E-2</v>
      </c>
      <c r="X49" s="90"/>
      <c r="Y49" s="90">
        <v>744</v>
      </c>
      <c r="Z49" s="85">
        <v>406</v>
      </c>
      <c r="AA49" s="79">
        <v>1253</v>
      </c>
    </row>
    <row r="50" spans="1:51" s="10" customFormat="1" ht="15" customHeight="1">
      <c r="C50" s="34"/>
      <c r="D50" s="27" t="s">
        <v>11</v>
      </c>
      <c r="E50" s="33"/>
      <c r="F50" s="75">
        <f t="shared" si="68"/>
        <v>406985</v>
      </c>
      <c r="G50" s="75">
        <f t="shared" ref="G50" si="76">G23</f>
        <v>144818</v>
      </c>
      <c r="H50" s="75">
        <f t="shared" si="68"/>
        <v>0</v>
      </c>
      <c r="I50" s="75">
        <f t="shared" si="68"/>
        <v>357284</v>
      </c>
      <c r="J50" s="75">
        <f t="shared" si="68"/>
        <v>368396</v>
      </c>
      <c r="K50" s="65">
        <f>IFERROR(F50/G50-1,"n/a")</f>
        <v>1.8103205402643319</v>
      </c>
      <c r="L50" s="65" t="str">
        <f t="shared" si="70"/>
        <v>n/a</v>
      </c>
      <c r="M50" s="65">
        <f t="shared" si="71"/>
        <v>0.13910782458772286</v>
      </c>
      <c r="N50" s="61">
        <f t="shared" si="72"/>
        <v>0.10474869433978662</v>
      </c>
      <c r="O50" s="110"/>
      <c r="P50" s="71">
        <f>+O23-'Mar-22'!M20+'Dec-22'!M23</f>
        <v>3016301</v>
      </c>
      <c r="Q50" s="71">
        <f>+P23-'Mar-22'!N20+'Dec-22'!N23</f>
        <v>832267</v>
      </c>
      <c r="R50" s="71">
        <f>+Q23-'Mar-22'!O20+'Dec-22'!O23</f>
        <v>0</v>
      </c>
      <c r="S50" s="71">
        <f>+R23-'Mar-22'!P20+'Dec-22'!P23</f>
        <v>3150743</v>
      </c>
      <c r="T50" s="109"/>
      <c r="U50" s="65">
        <f t="shared" si="73"/>
        <v>2.6241987246881111</v>
      </c>
      <c r="V50" s="65" t="str">
        <f t="shared" si="74"/>
        <v>n/a</v>
      </c>
      <c r="W50" s="61">
        <f t="shared" si="75"/>
        <v>-4.2669935313670471E-2</v>
      </c>
      <c r="X50" s="83"/>
      <c r="Y50" s="83">
        <v>1290779</v>
      </c>
      <c r="Z50" s="85">
        <v>833999</v>
      </c>
      <c r="AA50" s="79">
        <v>3627458</v>
      </c>
    </row>
    <row r="51" spans="1:51" s="10" customFormat="1" ht="15" customHeight="1">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row>
    <row r="52" spans="1:51" s="10" customFormat="1" ht="15" customHeight="1">
      <c r="C52" s="34"/>
      <c r="D52" s="27" t="s">
        <v>5</v>
      </c>
      <c r="E52" s="33"/>
      <c r="F52" s="75">
        <f t="shared" ref="F52:J53" si="77">F25</f>
        <v>4</v>
      </c>
      <c r="G52" s="75">
        <f t="shared" ref="G52" si="78">G25</f>
        <v>3</v>
      </c>
      <c r="H52" s="75">
        <f t="shared" si="77"/>
        <v>1</v>
      </c>
      <c r="I52" s="75">
        <f t="shared" si="77"/>
        <v>5</v>
      </c>
      <c r="J52" s="75">
        <f t="shared" si="77"/>
        <v>4</v>
      </c>
      <c r="K52" s="65">
        <f>IFERROR(F52/G52-1,"n/a")</f>
        <v>0.33333333333333326</v>
      </c>
      <c r="L52" s="65">
        <f t="shared" ref="L52:L53" si="79">IFERROR(F52/H52-1,"n/a")</f>
        <v>3</v>
      </c>
      <c r="M52" s="65">
        <f t="shared" ref="M52:M53" si="80">IFERROR(F52/I52-1,"n/a")</f>
        <v>-0.19999999999999996</v>
      </c>
      <c r="N52" s="61">
        <f t="shared" ref="N52:N53" si="81">IFERROR(F52/J52-1,"n/a")</f>
        <v>0</v>
      </c>
      <c r="O52" s="109"/>
      <c r="P52" s="71">
        <f>+O25-'Mar-22'!M22+'Dec-22'!M25</f>
        <v>264</v>
      </c>
      <c r="Q52" s="71">
        <f>+P25-'Mar-22'!N22+'Dec-22'!N25</f>
        <v>101</v>
      </c>
      <c r="R52" s="71">
        <f>+Q25-'Mar-22'!O22+'Dec-22'!O25</f>
        <v>24</v>
      </c>
      <c r="S52" s="71">
        <f>+R25-'Mar-22'!P22+'Dec-22'!P25</f>
        <v>357</v>
      </c>
      <c r="T52" s="109"/>
      <c r="U52" s="65">
        <f t="shared" ref="U52:U53" si="82">IFERROR(P52/Q52-1,"n/a")</f>
        <v>1.613861386138614</v>
      </c>
      <c r="V52" s="65">
        <f t="shared" ref="V52:V53" si="83">IFERROR(P52/R52-1,"n/a")</f>
        <v>10</v>
      </c>
      <c r="W52" s="61">
        <f t="shared" ref="W52:W53" si="84">IFERROR(P52/S52-1,"n/a")</f>
        <v>-0.26050420168067223</v>
      </c>
      <c r="X52" s="90"/>
      <c r="Y52" s="90">
        <v>121</v>
      </c>
      <c r="Z52" s="71">
        <v>41</v>
      </c>
      <c r="AA52" s="79">
        <v>361</v>
      </c>
    </row>
    <row r="53" spans="1:51" s="10" customFormat="1" ht="15" customHeight="1">
      <c r="C53" s="34"/>
      <c r="D53" s="27" t="s">
        <v>11</v>
      </c>
      <c r="E53" s="33"/>
      <c r="F53" s="75">
        <f t="shared" si="77"/>
        <v>14845</v>
      </c>
      <c r="G53" s="75">
        <f t="shared" ref="G53" si="85">G26</f>
        <v>1702</v>
      </c>
      <c r="H53" s="75">
        <f t="shared" si="77"/>
        <v>644</v>
      </c>
      <c r="I53" s="75">
        <f t="shared" si="77"/>
        <v>23141</v>
      </c>
      <c r="J53" s="75">
        <f t="shared" si="77"/>
        <v>19715</v>
      </c>
      <c r="K53" s="65">
        <f>IFERROR(F53/G53-1,"n/a")</f>
        <v>7.7220916568742659</v>
      </c>
      <c r="L53" s="65">
        <f t="shared" si="79"/>
        <v>22.051242236024844</v>
      </c>
      <c r="M53" s="65">
        <f t="shared" si="80"/>
        <v>-0.35849790415280236</v>
      </c>
      <c r="N53" s="61">
        <f t="shared" si="81"/>
        <v>-0.24702003550595997</v>
      </c>
      <c r="O53" s="110"/>
      <c r="P53" s="71">
        <f>+O26-'Mar-22'!M23+'Dec-22'!M26</f>
        <v>518729</v>
      </c>
      <c r="Q53" s="71">
        <f>+P26-'Mar-22'!N23+'Dec-22'!N26</f>
        <v>140870</v>
      </c>
      <c r="R53" s="71">
        <f>+Q26-'Mar-22'!O23+'Dec-22'!O26</f>
        <v>19603</v>
      </c>
      <c r="S53" s="71">
        <f>+R26-'Mar-22'!P23+'Dec-22'!P26</f>
        <v>848881</v>
      </c>
      <c r="T53" s="109"/>
      <c r="U53" s="65">
        <f t="shared" si="82"/>
        <v>2.6823241286292325</v>
      </c>
      <c r="V53" s="65">
        <f t="shared" si="83"/>
        <v>25.461715043615772</v>
      </c>
      <c r="W53" s="61">
        <f t="shared" si="84"/>
        <v>-0.38892612745484934</v>
      </c>
      <c r="X53" s="83"/>
      <c r="Y53" s="83">
        <v>165689</v>
      </c>
      <c r="Z53" s="85">
        <v>67144</v>
      </c>
      <c r="AA53" s="79">
        <v>865961</v>
      </c>
    </row>
    <row r="54" spans="1:51" s="10" customFormat="1" ht="15" customHeight="1">
      <c r="A54"/>
      <c r="B54"/>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R54"/>
      <c r="AS54"/>
      <c r="AT54"/>
      <c r="AU54"/>
      <c r="AV54"/>
      <c r="AW54"/>
      <c r="AX54"/>
      <c r="AY54"/>
    </row>
    <row r="55" spans="1:51" s="10" customFormat="1" ht="15.4" customHeight="1">
      <c r="A55"/>
      <c r="B55"/>
      <c r="C55" s="34"/>
      <c r="D55" s="27" t="s">
        <v>5</v>
      </c>
      <c r="E55" s="33"/>
      <c r="F55" s="75">
        <f t="shared" ref="F55:J56" si="86">F28</f>
        <v>84</v>
      </c>
      <c r="G55" s="75">
        <f t="shared" ref="G55" si="87">G28</f>
        <v>0</v>
      </c>
      <c r="H55" s="75">
        <f t="shared" si="86"/>
        <v>1</v>
      </c>
      <c r="I55" s="75">
        <f t="shared" si="86"/>
        <v>0</v>
      </c>
      <c r="J55" s="75">
        <f t="shared" si="86"/>
        <v>1</v>
      </c>
      <c r="K55" s="65" t="str">
        <f>IFERROR(F55/G55-1,"n/a")</f>
        <v>n/a</v>
      </c>
      <c r="L55" s="65">
        <f t="shared" ref="L55:L58" si="88">IFERROR(F55/H55-1,"n/a")</f>
        <v>83</v>
      </c>
      <c r="M55" s="65" t="str">
        <f t="shared" ref="M55:M58" si="89">IFERROR(F55/I55-1,"n/a")</f>
        <v>n/a</v>
      </c>
      <c r="N55" s="61">
        <f t="shared" ref="N55:N58" si="90">IFERROR(F55/J55-1,"n/a")</f>
        <v>83</v>
      </c>
      <c r="O55" s="109"/>
      <c r="P55" s="71">
        <f>+O28-'Mar-22'!M25+'Dec-22'!M28</f>
        <v>673</v>
      </c>
      <c r="Q55" s="71">
        <f>+P28-'Mar-22'!N25+'Dec-22'!N28</f>
        <v>124</v>
      </c>
      <c r="R55" s="71">
        <f>+Q28-'Mar-22'!O25+'Dec-22'!O28</f>
        <v>37</v>
      </c>
      <c r="S55" s="71">
        <f>+R28-'Mar-22'!P25+'Dec-22'!P28</f>
        <v>359</v>
      </c>
      <c r="T55" s="109"/>
      <c r="U55" s="65">
        <f t="shared" ref="U55" si="91">IFERROR(P55/Q55-1,"n/a")</f>
        <v>4.42741935483871</v>
      </c>
      <c r="V55" s="65">
        <f t="shared" ref="V55" si="92">IFERROR(P55/R55-1,"n/a")</f>
        <v>17.189189189189189</v>
      </c>
      <c r="W55" s="61">
        <f t="shared" ref="W55" si="93">IFERROR(P55/S55-1,"n/a")</f>
        <v>0.87465181058495811</v>
      </c>
      <c r="X55" s="90"/>
      <c r="Y55" s="90">
        <v>140</v>
      </c>
      <c r="Z55" s="71">
        <v>40</v>
      </c>
      <c r="AA55" s="79">
        <v>360</v>
      </c>
      <c r="AR55"/>
      <c r="AS55"/>
      <c r="AT55"/>
      <c r="AU55"/>
      <c r="AV55"/>
      <c r="AW55"/>
      <c r="AX55"/>
      <c r="AY55"/>
    </row>
    <row r="56" spans="1:51" s="10" customFormat="1" ht="15.4" customHeight="1">
      <c r="A56"/>
      <c r="B56"/>
      <c r="C56" s="34"/>
      <c r="D56" s="27" t="s">
        <v>11</v>
      </c>
      <c r="E56" s="33"/>
      <c r="F56" s="75">
        <f t="shared" si="86"/>
        <v>219418</v>
      </c>
      <c r="G56" s="75">
        <f t="shared" ref="G56" si="94">G29</f>
        <v>0</v>
      </c>
      <c r="H56" s="75">
        <f t="shared" si="86"/>
        <v>644</v>
      </c>
      <c r="I56" s="75">
        <f t="shared" si="86"/>
        <v>0</v>
      </c>
      <c r="J56" s="75">
        <f t="shared" si="86"/>
        <v>1352</v>
      </c>
      <c r="K56" s="65" t="str">
        <f>IFERROR(F56/G56-1,"n/a")</f>
        <v>n/a</v>
      </c>
      <c r="L56" s="65">
        <f t="shared" si="88"/>
        <v>339.71118012422357</v>
      </c>
      <c r="M56" s="65" t="str">
        <f t="shared" si="89"/>
        <v>n/a</v>
      </c>
      <c r="N56" s="61">
        <f t="shared" si="90"/>
        <v>161.29142011834318</v>
      </c>
      <c r="O56" s="110"/>
      <c r="P56" s="83">
        <f>+O29-'Mar-22'!M26+'Dec-22'!M29</f>
        <v>1306061</v>
      </c>
      <c r="Q56" s="83">
        <f>+P29-'Mar-22'!N26+'Dec-22'!N29</f>
        <v>162944</v>
      </c>
      <c r="R56" s="83">
        <f>+Q29-'Mar-22'!O26+'Dec-22'!O29</f>
        <v>28814</v>
      </c>
      <c r="S56" s="83">
        <f>+R29-'Mar-22'!P26+'Dec-22'!P29</f>
        <v>861055</v>
      </c>
      <c r="T56" s="110"/>
      <c r="U56" s="65">
        <f>IFERROR(P56/Q56-1,"n/a")</f>
        <v>7.015397928122546</v>
      </c>
      <c r="V56" s="65">
        <f>IFERROR(P56/R56-1,"n/a")</f>
        <v>44.327306170611507</v>
      </c>
      <c r="W56" s="61">
        <f>IFERROR(P56/S56-1,"n/a")</f>
        <v>0.5168148376119992</v>
      </c>
      <c r="X56" s="83"/>
      <c r="Y56" s="83">
        <v>174336</v>
      </c>
      <c r="Z56" s="85">
        <v>21928</v>
      </c>
      <c r="AA56" s="79">
        <f>706948+155011</f>
        <v>861959</v>
      </c>
      <c r="AR56"/>
      <c r="AS56"/>
      <c r="AT56"/>
      <c r="AU56"/>
      <c r="AV56"/>
      <c r="AW56"/>
      <c r="AX56"/>
      <c r="AY56"/>
    </row>
    <row r="57" spans="1:51" s="10" customFormat="1" ht="26.65" customHeight="1" thickBot="1">
      <c r="A57"/>
      <c r="B57"/>
      <c r="C57" s="36" t="s">
        <v>12</v>
      </c>
      <c r="D57" s="37"/>
      <c r="E57" s="38"/>
      <c r="F57" s="76">
        <f t="shared" ref="F57:J58" si="95">F40+F43+F46+F49+F52+F55</f>
        <v>303</v>
      </c>
      <c r="G57" s="76">
        <f t="shared" ref="G57" si="96">G40+G43+G46+G49+G52+G55</f>
        <v>186</v>
      </c>
      <c r="H57" s="76">
        <f t="shared" si="95"/>
        <v>2</v>
      </c>
      <c r="I57" s="76">
        <f t="shared" si="95"/>
        <v>212</v>
      </c>
      <c r="J57" s="76">
        <f t="shared" si="95"/>
        <v>218</v>
      </c>
      <c r="K57" s="67">
        <f>IFERROR(F57/G57-1,"n/a")</f>
        <v>0.62903225806451624</v>
      </c>
      <c r="L57" s="67">
        <f t="shared" si="88"/>
        <v>150.5</v>
      </c>
      <c r="M57" s="67">
        <f t="shared" si="89"/>
        <v>0.429245283018868</v>
      </c>
      <c r="N57" s="63">
        <f t="shared" si="90"/>
        <v>0.38990825688073394</v>
      </c>
      <c r="O57" s="47"/>
      <c r="P57" s="47">
        <f t="shared" ref="P57" si="97">P40+P43+P46+P49+P52+P55</f>
        <v>3298</v>
      </c>
      <c r="Q57" s="47">
        <f t="shared" ref="Q57:S58" si="98">Q40+Q43+Q46+Q49+Q52+Q55</f>
        <v>1236</v>
      </c>
      <c r="R57" s="47">
        <f t="shared" si="98"/>
        <v>104</v>
      </c>
      <c r="S57" s="47">
        <f t="shared" si="98"/>
        <v>2921</v>
      </c>
      <c r="T57" s="47"/>
      <c r="U57" s="67">
        <f>IFERROR(P57/Q57-1,"n/a")</f>
        <v>1.6682847896440132</v>
      </c>
      <c r="V57" s="67">
        <f>IFERROR(P57/R57-1,"n/a")</f>
        <v>30.71153846153846</v>
      </c>
      <c r="W57" s="63">
        <f>IFERROR(P57/S57-1,"n/a")</f>
        <v>0.12906538856555971</v>
      </c>
      <c r="X57" s="47"/>
      <c r="Y57" s="47">
        <f t="shared" ref="Y57" si="99">Y40+Y43+Y46+Y49+Y52+Y55</f>
        <v>1682</v>
      </c>
      <c r="Z57" s="47">
        <f t="shared" ref="Z57:AA58" si="100">Z40+Z43+Z46+Z49+Z52+Z55</f>
        <v>679</v>
      </c>
      <c r="AA57" s="81">
        <f t="shared" si="100"/>
        <v>3274</v>
      </c>
      <c r="AR57"/>
      <c r="AS57"/>
      <c r="AT57"/>
      <c r="AU57"/>
      <c r="AV57"/>
      <c r="AW57"/>
      <c r="AX57"/>
      <c r="AY57"/>
    </row>
    <row r="58" spans="1:51" s="10" customFormat="1" ht="26.65" customHeight="1" thickTop="1" thickBot="1">
      <c r="A58"/>
      <c r="B58"/>
      <c r="C58" s="39" t="s">
        <v>13</v>
      </c>
      <c r="D58" s="40"/>
      <c r="E58" s="41"/>
      <c r="F58" s="77">
        <f t="shared" si="95"/>
        <v>833405</v>
      </c>
      <c r="G58" s="77">
        <f t="shared" ref="G58" si="101">G41+G44+G47+G50+G53+G56</f>
        <v>219956</v>
      </c>
      <c r="H58" s="77">
        <f t="shared" si="95"/>
        <v>1288</v>
      </c>
      <c r="I58" s="77">
        <f t="shared" si="95"/>
        <v>555038</v>
      </c>
      <c r="J58" s="77">
        <f t="shared" si="95"/>
        <v>620852</v>
      </c>
      <c r="K58" s="68">
        <f>IFERROR(F58/G58-1,"n/a")</f>
        <v>2.78896233792213</v>
      </c>
      <c r="L58" s="68">
        <f t="shared" si="88"/>
        <v>646.05357142857144</v>
      </c>
      <c r="M58" s="68">
        <f t="shared" si="89"/>
        <v>0.50152782332020518</v>
      </c>
      <c r="N58" s="64">
        <f t="shared" si="90"/>
        <v>0.34235695463653171</v>
      </c>
      <c r="O58" s="48"/>
      <c r="P58" s="48">
        <f t="shared" ref="P58" si="102">P41+P44+P47+P50+P53+P56</f>
        <v>7592784</v>
      </c>
      <c r="Q58" s="48">
        <f t="shared" si="98"/>
        <v>1764100</v>
      </c>
      <c r="R58" s="48">
        <f t="shared" si="98"/>
        <v>48528</v>
      </c>
      <c r="S58" s="48">
        <f t="shared" si="98"/>
        <v>7933533</v>
      </c>
      <c r="T58" s="48"/>
      <c r="U58" s="68">
        <f>IFERROR(P58/Q58-1,"n/a")</f>
        <v>3.3040553256618104</v>
      </c>
      <c r="V58" s="68">
        <f>IFERROR(P58/R58-1,"n/a")</f>
        <v>155.46191889218596</v>
      </c>
      <c r="W58" s="64">
        <f>IFERROR(P58/S58-1,"n/a")</f>
        <v>-4.2950473641440667E-2</v>
      </c>
      <c r="X58" s="48"/>
      <c r="Y58" s="48">
        <f t="shared" ref="Y58" si="103">Y41+Y44+Y47+Y50+Y53+Y56</f>
        <v>2411641</v>
      </c>
      <c r="Z58" s="48">
        <f t="shared" si="100"/>
        <v>1324261</v>
      </c>
      <c r="AA58" s="82">
        <f t="shared" si="100"/>
        <v>8654686</v>
      </c>
      <c r="AR58"/>
      <c r="AS58"/>
      <c r="AT58"/>
      <c r="AU58"/>
      <c r="AV58"/>
      <c r="AW58"/>
      <c r="AX58"/>
      <c r="AY58"/>
    </row>
    <row r="59" spans="1:51" s="10"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65" customHeight="1">
      <c r="P60" s="112"/>
      <c r="Q60" s="112"/>
      <c r="R60" s="112"/>
      <c r="S60" s="112"/>
    </row>
    <row r="61" spans="1:51" ht="26.65" customHeight="1">
      <c r="P61" s="112"/>
      <c r="Q61" s="112"/>
      <c r="R61" s="112"/>
      <c r="S61" s="112"/>
    </row>
    <row r="62" spans="1:51" ht="26.65" customHeight="1">
      <c r="P62" s="112"/>
      <c r="Q62" s="112"/>
      <c r="R62" s="112"/>
      <c r="S62" s="112"/>
    </row>
    <row r="63" spans="1:51" ht="26.65" customHeight="1">
      <c r="P63" s="112"/>
      <c r="Q63" s="112"/>
      <c r="R63" s="112"/>
      <c r="S63" s="112"/>
    </row>
    <row r="64" spans="1:51" ht="26.65" customHeight="1"/>
    <row r="65" ht="26.65" customHeight="1"/>
    <row r="66" ht="26.65" customHeight="1"/>
    <row r="67" ht="26.65" customHeight="1"/>
    <row r="68" ht="26.65"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50acc271-0769-44fa-a07c-5c2dfce6e462"/>
    <ds:schemaRef ds:uri="8cd7474e-1d48-42f1-a929-9fa835c241d5"/>
    <ds:schemaRef ds:uri="http://purl.org/dc/terms/"/>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393BF71F-155E-4A5E-B41D-350A403623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 </vt:lpstr>
      <vt:lpstr>Disclaimer</vt:lpstr>
      <vt:lpstr>Notes</vt:lpstr>
      <vt:lpstr>Occupancy_2023</vt:lpstr>
      <vt:lpstr>Traffic&gt;</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2022-08-04T14:43:41Z</cp:lastPrinted>
  <dcterms:created xsi:type="dcterms:W3CDTF">2021-12-10T09:13:50Z</dcterms:created>
  <dcterms:modified xsi:type="dcterms:W3CDTF">2023-04-17T15:23:34Z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